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32760" yWindow="-32760" windowWidth="23040" windowHeight="9720" tabRatio="781"/>
  </bookViews>
  <sheets>
    <sheet name="видатки по розпорядниках" sheetId="7" r:id="rId1"/>
    <sheet name="міжбюджетні трансферти" sheetId="10" r:id="rId2"/>
    <sheet name="видатки по програмах" sheetId="9" r:id="rId3"/>
  </sheets>
  <externalReferences>
    <externalReference r:id="rId4"/>
    <externalReference r:id="rId5"/>
  </externalReferences>
  <definedNames>
    <definedName name="_Б21000" localSheetId="1">#REF!</definedName>
    <definedName name="_Б21000">#REF!</definedName>
    <definedName name="_Б22000" localSheetId="1">#REF!</definedName>
    <definedName name="_Б22000">#REF!</definedName>
    <definedName name="_Б22100" localSheetId="1">#REF!</definedName>
    <definedName name="_Б22100">#REF!</definedName>
    <definedName name="_Б22110" localSheetId="1">#REF!</definedName>
    <definedName name="_Б22110">#REF!</definedName>
    <definedName name="_Б22111" localSheetId="1">#REF!</definedName>
    <definedName name="_Б22111">#REF!</definedName>
    <definedName name="_Б22112" localSheetId="1">#REF!</definedName>
    <definedName name="_Б22112">#REF!</definedName>
    <definedName name="_Б22200" localSheetId="1">#REF!</definedName>
    <definedName name="_Б22200">#REF!</definedName>
    <definedName name="_Б23000" localSheetId="1">#REF!</definedName>
    <definedName name="_Б23000">#REF!</definedName>
    <definedName name="_Б24000" localSheetId="1">#REF!</definedName>
    <definedName name="_Б24000">#REF!</definedName>
    <definedName name="_Б25000" localSheetId="1">#REF!</definedName>
    <definedName name="_Б25000">#REF!</definedName>
    <definedName name="_Б41000" localSheetId="1">#REF!</definedName>
    <definedName name="_Б41000">#REF!</definedName>
    <definedName name="_Б42000" localSheetId="1">#REF!</definedName>
    <definedName name="_Б42000">#REF!</definedName>
    <definedName name="_Б43000" localSheetId="1">#REF!</definedName>
    <definedName name="_Б43000">#REF!</definedName>
    <definedName name="_Б44000" localSheetId="1">#REF!</definedName>
    <definedName name="_Б44000">#REF!</definedName>
    <definedName name="_Б45000" localSheetId="1">#REF!</definedName>
    <definedName name="_Б45000">#REF!</definedName>
    <definedName name="_Б46000" localSheetId="1">#REF!</definedName>
    <definedName name="_Б46000">#REF!</definedName>
    <definedName name="_В010100">#REF!</definedName>
    <definedName name="_В010200">#REF!</definedName>
    <definedName name="_В040000">#REF!</definedName>
    <definedName name="_В050000">#REF!</definedName>
    <definedName name="_В060000">#REF!</definedName>
    <definedName name="_В070000">#REF!</definedName>
    <definedName name="_В080000">#REF!</definedName>
    <definedName name="_В090000">#REF!</definedName>
    <definedName name="_В090200">#REF!</definedName>
    <definedName name="_В090201">#REF!</definedName>
    <definedName name="_В090202">#REF!</definedName>
    <definedName name="_В090203">#REF!</definedName>
    <definedName name="_В090300">#REF!</definedName>
    <definedName name="_В090301">#REF!</definedName>
    <definedName name="_В090302">#REF!</definedName>
    <definedName name="_В090303">#REF!</definedName>
    <definedName name="_В090304">#REF!</definedName>
    <definedName name="_В090305">#REF!</definedName>
    <definedName name="_В090306">#REF!</definedName>
    <definedName name="_В090307">#REF!</definedName>
    <definedName name="_В090400">#REF!</definedName>
    <definedName name="_В090405">#REF!</definedName>
    <definedName name="_В090412">#REF!</definedName>
    <definedName name="_В090601">#REF!</definedName>
    <definedName name="_В090700">#REF!</definedName>
    <definedName name="_В090900">#REF!</definedName>
    <definedName name="_В091100">#REF!</definedName>
    <definedName name="_В091200">#REF!</definedName>
    <definedName name="_В100000">#REF!</definedName>
    <definedName name="_В100100">#REF!</definedName>
    <definedName name="_В100103">#REF!</definedName>
    <definedName name="_В100200">#REF!</definedName>
    <definedName name="_В100203">#REF!</definedName>
    <definedName name="_В100204">#REF!</definedName>
    <definedName name="_В110000">#REF!</definedName>
    <definedName name="_В120000">#REF!</definedName>
    <definedName name="_В130000">#REF!</definedName>
    <definedName name="_В140000">#REF!</definedName>
    <definedName name="_В140102">#REF!</definedName>
    <definedName name="_В150000">#REF!</definedName>
    <definedName name="_В150101">#REF!</definedName>
    <definedName name="_В160000">#REF!</definedName>
    <definedName name="_В160100">#REF!</definedName>
    <definedName name="_В160103">#REF!</definedName>
    <definedName name="_В160200">#REF!</definedName>
    <definedName name="_В160300">#REF!</definedName>
    <definedName name="_В160304">#REF!</definedName>
    <definedName name="_В170000">#REF!</definedName>
    <definedName name="_В170100">#REF!</definedName>
    <definedName name="_В170101">#REF!</definedName>
    <definedName name="_В170300">#REF!</definedName>
    <definedName name="_В170303">#REF!</definedName>
    <definedName name="_В170600">#REF!</definedName>
    <definedName name="_В170601">#REF!</definedName>
    <definedName name="_В170700">#REF!</definedName>
    <definedName name="_В170703">#REF!</definedName>
    <definedName name="_В200000">#REF!</definedName>
    <definedName name="_В210000">#REF!</definedName>
    <definedName name="_В210200">#REF!</definedName>
    <definedName name="_В240000">#REF!</definedName>
    <definedName name="_В240600">#REF!</definedName>
    <definedName name="_В250000">#REF!</definedName>
    <definedName name="_В250102">#REF!</definedName>
    <definedName name="_В250200">#REF!</definedName>
    <definedName name="_В250301">#REF!</definedName>
    <definedName name="_В250307">#REF!</definedName>
    <definedName name="_В250500">#REF!</definedName>
    <definedName name="_В250501">#REF!</definedName>
    <definedName name="_В250502">#REF!</definedName>
    <definedName name="_Д100000">#REF!</definedName>
    <definedName name="_Д110000">#REF!</definedName>
    <definedName name="_Д110100">#REF!</definedName>
    <definedName name="_Д110200">#REF!</definedName>
    <definedName name="_Д120000">#REF!</definedName>
    <definedName name="_Д120200">#REF!</definedName>
    <definedName name="_Д130000">#REF!</definedName>
    <definedName name="_Д130100">#REF!</definedName>
    <definedName name="_Д130200">#REF!</definedName>
    <definedName name="_Д130300">#REF!</definedName>
    <definedName name="_Д130500">#REF!</definedName>
    <definedName name="_Д140000">#REF!</definedName>
    <definedName name="_Д140601">#REF!</definedName>
    <definedName name="_Д140602">#REF!</definedName>
    <definedName name="_Д140603">#REF!</definedName>
    <definedName name="_Д140700">#REF!</definedName>
    <definedName name="_Д160000">#REF!</definedName>
    <definedName name="_Д160100">#REF!</definedName>
    <definedName name="_Д160200">#REF!</definedName>
    <definedName name="_Д160300">#REF!</definedName>
    <definedName name="_Д200000">#REF!</definedName>
    <definedName name="_Д210000">#REF!</definedName>
    <definedName name="_Д210700">#REF!</definedName>
    <definedName name="_Д220000">#REF!</definedName>
    <definedName name="_Д220800">#REF!</definedName>
    <definedName name="_Д220900">#REF!</definedName>
    <definedName name="_Д230000">#REF!</definedName>
    <definedName name="_Д240000">#REF!</definedName>
    <definedName name="_Д240800">#REF!</definedName>
    <definedName name="_Д400000">#REF!</definedName>
    <definedName name="_Д410100">#REF!</definedName>
    <definedName name="_Д410400">#REF!</definedName>
    <definedName name="_Д500000">#REF!</definedName>
    <definedName name="_Д500800">#REF!</definedName>
    <definedName name="_Д500900">#REF!</definedName>
    <definedName name="_Е1000">#REF!</definedName>
    <definedName name="_Е1100">#REF!</definedName>
    <definedName name="_Е1110">#REF!</definedName>
    <definedName name="_Е1120">#REF!</definedName>
    <definedName name="_Е1130">#REF!</definedName>
    <definedName name="_Е1140">#REF!</definedName>
    <definedName name="_Е1150">#REF!</definedName>
    <definedName name="_Е1160">#REF!</definedName>
    <definedName name="_Е1161">#REF!</definedName>
    <definedName name="_Е1162">#REF!</definedName>
    <definedName name="_Е1163">#REF!</definedName>
    <definedName name="_Е1164">#REF!</definedName>
    <definedName name="_Е1170">#REF!</definedName>
    <definedName name="_Е1200">#REF!</definedName>
    <definedName name="_Е1300">#REF!</definedName>
    <definedName name="_Е1340">#REF!</definedName>
    <definedName name="_Е2000">#REF!</definedName>
    <definedName name="_Е2100">#REF!</definedName>
    <definedName name="_Е2110">#REF!</definedName>
    <definedName name="_Е2120">#REF!</definedName>
    <definedName name="_Е2130">#REF!</definedName>
    <definedName name="_Е2200">#REF!</definedName>
    <definedName name="_Е2300">#REF!</definedName>
    <definedName name="_Е3000">#REF!</definedName>
    <definedName name="_Е4000">#REF!</definedName>
    <definedName name="_ёИ900201" localSheetId="1">[1]джер_фінанс!#REF!</definedName>
    <definedName name="_ёИ900201">[1]джер_фінанс!#REF!</definedName>
    <definedName name="_ёИ900202" localSheetId="1">[1]джер_фінанс!#REF!</definedName>
    <definedName name="_ёИ900202">[1]джер_фінанс!#REF!</definedName>
    <definedName name="_ёК900101" localSheetId="1">[1]джер_фінанс!#REF!</definedName>
    <definedName name="_ёК900101">[1]джер_фінанс!#REF!</definedName>
    <definedName name="_ёК900102" localSheetId="1">[1]джер_фінанс!#REF!</definedName>
    <definedName name="_ёК900102">[1]джер_фінанс!#REF!</definedName>
    <definedName name="_ёЛ900203" localSheetId="1">[1]джер_фінанс!#REF!</definedName>
    <definedName name="_ёЛ900203">[1]джер_фінанс!#REF!</definedName>
    <definedName name="_ёЛ900300" localSheetId="1">[1]джер_фінанс!#REF!</definedName>
    <definedName name="_ёЛ900300">[1]джер_фінанс!#REF!</definedName>
    <definedName name="_ёЪ900400" localSheetId="1">[1]джер_фінанс!#REF!</definedName>
    <definedName name="_ёЪ900400">[1]джер_фінанс!#REF!</definedName>
    <definedName name="_И010100" localSheetId="1">[1]джер_фінанс!#REF!</definedName>
    <definedName name="_И010100">[1]джер_фінанс!#REF!</definedName>
    <definedName name="_И010200" localSheetId="1">[1]джер_фінанс!#REF!</definedName>
    <definedName name="_И010200">[1]джер_фінанс!#REF!</definedName>
    <definedName name="_И040000" localSheetId="1">[1]джер_фінанс!#REF!</definedName>
    <definedName name="_И040000">[1]джер_фінанс!#REF!</definedName>
    <definedName name="_И050000" localSheetId="1">[1]джер_фінанс!#REF!</definedName>
    <definedName name="_И050000">[1]джер_фінанс!#REF!</definedName>
    <definedName name="_И060000" localSheetId="1">[1]джер_фінанс!#REF!</definedName>
    <definedName name="_И060000">[1]джер_фінанс!#REF!</definedName>
    <definedName name="_И070000" localSheetId="1">[1]джер_фінанс!#REF!</definedName>
    <definedName name="_И070000">[1]джер_фінанс!#REF!</definedName>
    <definedName name="_И080000" localSheetId="1">[1]джер_фінанс!#REF!</definedName>
    <definedName name="_И080000">[1]джер_фінанс!#REF!</definedName>
    <definedName name="_И090000" localSheetId="1">[1]джер_фінанс!#REF!</definedName>
    <definedName name="_И090000">[1]джер_фінанс!#REF!</definedName>
    <definedName name="_И090200" localSheetId="1">[1]джер_фінанс!#REF!</definedName>
    <definedName name="_И090200">[1]джер_фінанс!#REF!</definedName>
    <definedName name="_И090201" localSheetId="1">[1]джер_фінанс!#REF!</definedName>
    <definedName name="_И090201">[1]джер_фінанс!#REF!</definedName>
    <definedName name="_И090202" localSheetId="1">[1]джер_фінанс!#REF!</definedName>
    <definedName name="_И090202">[1]джер_фінанс!#REF!</definedName>
    <definedName name="_И090203" localSheetId="1">[1]джер_фінанс!#REF!</definedName>
    <definedName name="_И090203">[1]джер_фінанс!#REF!</definedName>
    <definedName name="_И090300" localSheetId="1">[1]джер_фінанс!#REF!</definedName>
    <definedName name="_И090300">[1]джер_фінанс!#REF!</definedName>
    <definedName name="_И090301" localSheetId="1">[1]джер_фінанс!#REF!</definedName>
    <definedName name="_И090301">[1]джер_фінанс!#REF!</definedName>
    <definedName name="_И090302" localSheetId="1">[1]джер_фінанс!#REF!</definedName>
    <definedName name="_И090302">[1]джер_фінанс!#REF!</definedName>
    <definedName name="_И090303" localSheetId="1">[1]джер_фінанс!#REF!</definedName>
    <definedName name="_И090303">[1]джер_фінанс!#REF!</definedName>
    <definedName name="_И090304" localSheetId="1">[1]джер_фінанс!#REF!</definedName>
    <definedName name="_И090304">[1]джер_фінанс!#REF!</definedName>
    <definedName name="_И090305" localSheetId="1">[1]джер_фінанс!#REF!</definedName>
    <definedName name="_И090305">[1]джер_фінанс!#REF!</definedName>
    <definedName name="_И090306" localSheetId="1">[1]джер_фінанс!#REF!</definedName>
    <definedName name="_И090306">[1]джер_фінанс!#REF!</definedName>
    <definedName name="_И090307" localSheetId="1">[1]джер_фінанс!#REF!</definedName>
    <definedName name="_И090307">[1]джер_фінанс!#REF!</definedName>
    <definedName name="_И090400" localSheetId="1">[1]джер_фінанс!#REF!</definedName>
    <definedName name="_И090400">[1]джер_фінанс!#REF!</definedName>
    <definedName name="_И090405" localSheetId="1">[1]джер_фінанс!#REF!</definedName>
    <definedName name="_И090405">[1]джер_фінанс!#REF!</definedName>
    <definedName name="_И090412" localSheetId="1">[1]джер_фінанс!#REF!</definedName>
    <definedName name="_И090412">[1]джер_фінанс!#REF!</definedName>
    <definedName name="_И090601" localSheetId="1">[1]джер_фінанс!#REF!</definedName>
    <definedName name="_И090601">[1]джер_фінанс!#REF!</definedName>
    <definedName name="_И090700" localSheetId="1">[1]джер_фінанс!#REF!</definedName>
    <definedName name="_И090700">[1]джер_фінанс!#REF!</definedName>
    <definedName name="_И090900" localSheetId="1">[1]джер_фінанс!#REF!</definedName>
    <definedName name="_И090900">[1]джер_фінанс!#REF!</definedName>
    <definedName name="_И091100" localSheetId="1">[1]джер_фінанс!#REF!</definedName>
    <definedName name="_И091100">[1]джер_фінанс!#REF!</definedName>
    <definedName name="_И091200" localSheetId="1">[1]джер_фінанс!#REF!</definedName>
    <definedName name="_И091200">[1]джер_фінанс!#REF!</definedName>
    <definedName name="_И100000" localSheetId="1">[1]джер_фінанс!#REF!</definedName>
    <definedName name="_И100000">[1]джер_фінанс!#REF!</definedName>
    <definedName name="_И100100" localSheetId="1">[1]джер_фінанс!#REF!</definedName>
    <definedName name="_И100100">[1]джер_фінанс!#REF!</definedName>
    <definedName name="_И100103" localSheetId="1">[1]джер_фінанс!#REF!</definedName>
    <definedName name="_И100103">[1]джер_фінанс!#REF!</definedName>
    <definedName name="_И100200" localSheetId="1">[1]джер_фінанс!#REF!</definedName>
    <definedName name="_И100200">[1]джер_фінанс!#REF!</definedName>
    <definedName name="_И100203" localSheetId="1">[1]джер_фінанс!#REF!</definedName>
    <definedName name="_И100203">[1]джер_фінанс!#REF!</definedName>
    <definedName name="_И100204" localSheetId="1">[1]джер_фінанс!#REF!</definedName>
    <definedName name="_И100204">[1]джер_фінанс!#REF!</definedName>
    <definedName name="_И110000" localSheetId="1">[1]джер_фінанс!#REF!</definedName>
    <definedName name="_И110000">[1]джер_фінанс!#REF!</definedName>
    <definedName name="_И120000" localSheetId="1">[1]джер_фінанс!#REF!</definedName>
    <definedName name="_И120000">[1]джер_фінанс!#REF!</definedName>
    <definedName name="_И130000" localSheetId="1">[1]джер_фінанс!#REF!</definedName>
    <definedName name="_И130000">[1]джер_фінанс!#REF!</definedName>
    <definedName name="_И140000" localSheetId="1">[1]джер_фінанс!#REF!</definedName>
    <definedName name="_И140000">[1]джер_фінанс!#REF!</definedName>
    <definedName name="_И140102" localSheetId="1">[1]джер_фінанс!#REF!</definedName>
    <definedName name="_И140102">[1]джер_фінанс!#REF!</definedName>
    <definedName name="_И150000" localSheetId="1">[1]джер_фінанс!#REF!</definedName>
    <definedName name="_И150000">[1]джер_фінанс!#REF!</definedName>
    <definedName name="_И150101" localSheetId="1">[1]джер_фінанс!#REF!</definedName>
    <definedName name="_И150101">[1]джер_фінанс!#REF!</definedName>
    <definedName name="_И160000" localSheetId="1">[1]джер_фінанс!#REF!</definedName>
    <definedName name="_И160000">[1]джер_фінанс!#REF!</definedName>
    <definedName name="_И160100" localSheetId="1">[1]джер_фінанс!#REF!</definedName>
    <definedName name="_И160100">[1]джер_фінанс!#REF!</definedName>
    <definedName name="_И160103" localSheetId="1">[1]джер_фінанс!#REF!</definedName>
    <definedName name="_И160103">[1]джер_фінанс!#REF!</definedName>
    <definedName name="_И160200" localSheetId="1">[1]джер_фінанс!#REF!</definedName>
    <definedName name="_И160200">[1]джер_фінанс!#REF!</definedName>
    <definedName name="_И160300" localSheetId="1">[1]джер_фінанс!#REF!</definedName>
    <definedName name="_И160300">[1]джер_фінанс!#REF!</definedName>
    <definedName name="_И160304" localSheetId="1">[1]джер_фінанс!#REF!</definedName>
    <definedName name="_И160304">[1]джер_фінанс!#REF!</definedName>
    <definedName name="_И170000" localSheetId="1">[1]джер_фінанс!#REF!</definedName>
    <definedName name="_И170000">[1]джер_фінанс!#REF!</definedName>
    <definedName name="_И170100" localSheetId="1">[1]джер_фінанс!#REF!</definedName>
    <definedName name="_И170100">[1]джер_фінанс!#REF!</definedName>
    <definedName name="_И170101" localSheetId="1">[1]джер_фінанс!#REF!</definedName>
    <definedName name="_И170101">[1]джер_фінанс!#REF!</definedName>
    <definedName name="_И170300" localSheetId="1">[1]джер_фінанс!#REF!</definedName>
    <definedName name="_И170300">[1]джер_фінанс!#REF!</definedName>
    <definedName name="_И170303" localSheetId="1">[1]джер_фінанс!#REF!</definedName>
    <definedName name="_И170303">[1]джер_фінанс!#REF!</definedName>
    <definedName name="_И170600" localSheetId="1">[1]джер_фінанс!#REF!</definedName>
    <definedName name="_И170600">[1]джер_фінанс!#REF!</definedName>
    <definedName name="_И170601" localSheetId="1">[1]джер_фінанс!#REF!</definedName>
    <definedName name="_И170601">[1]джер_фінанс!#REF!</definedName>
    <definedName name="_И170700" localSheetId="1">[1]джер_фінанс!#REF!</definedName>
    <definedName name="_И170700">[1]джер_фінанс!#REF!</definedName>
    <definedName name="_И170703" localSheetId="1">[1]джер_фінанс!#REF!</definedName>
    <definedName name="_И170703">[1]джер_фінанс!#REF!</definedName>
    <definedName name="_И200000" localSheetId="1">[1]джер_фінанс!#REF!</definedName>
    <definedName name="_И200000">[1]джер_фінанс!#REF!</definedName>
    <definedName name="_И210000" localSheetId="1">[1]джер_фінанс!#REF!</definedName>
    <definedName name="_И210000">[1]джер_фінанс!#REF!</definedName>
    <definedName name="_И210200" localSheetId="1">[1]джер_фінанс!#REF!</definedName>
    <definedName name="_И210200">[1]джер_фінанс!#REF!</definedName>
    <definedName name="_И240000" localSheetId="1">[1]джер_фінанс!#REF!</definedName>
    <definedName name="_И240000">[1]джер_фінанс!#REF!</definedName>
    <definedName name="_И240600" localSheetId="1">[1]джер_фінанс!#REF!</definedName>
    <definedName name="_И240600">[1]джер_фінанс!#REF!</definedName>
    <definedName name="_И250000" localSheetId="1">[1]джер_фінанс!#REF!</definedName>
    <definedName name="_И250000">[1]джер_фінанс!#REF!</definedName>
    <definedName name="_И250102" localSheetId="1">[1]джер_фінанс!#REF!</definedName>
    <definedName name="_И250102">[1]джер_фінанс!#REF!</definedName>
    <definedName name="_И250200" localSheetId="1">[1]джер_фінанс!#REF!</definedName>
    <definedName name="_И250200">[1]джер_фінанс!#REF!</definedName>
    <definedName name="_И250301" localSheetId="1">[1]джер_фінанс!#REF!</definedName>
    <definedName name="_И250301">[1]джер_фінанс!#REF!</definedName>
    <definedName name="_И250307" localSheetId="1">[1]джер_фінанс!#REF!</definedName>
    <definedName name="_И250307">[1]джер_фінанс!#REF!</definedName>
    <definedName name="_И250500" localSheetId="1">[1]джер_фінанс!#REF!</definedName>
    <definedName name="_И250500">[1]джер_фінанс!#REF!</definedName>
    <definedName name="_И250501" localSheetId="1">[1]джер_фінанс!#REF!</definedName>
    <definedName name="_И250501">[1]джер_фінанс!#REF!</definedName>
    <definedName name="_И250502" localSheetId="1">[1]джер_фінанс!#REF!</definedName>
    <definedName name="_И250502">[1]джер_фінанс!#REF!</definedName>
    <definedName name="_ІБ900501" localSheetId="1">#REF!</definedName>
    <definedName name="_ІБ900501">#REF!</definedName>
    <definedName name="_ІБ900502" localSheetId="1">#REF!</definedName>
    <definedName name="_ІБ900502">#REF!</definedName>
    <definedName name="_ІВ900201">#REF!</definedName>
    <definedName name="_ІВ900202">#REF!</definedName>
    <definedName name="_ІД900101">#REF!</definedName>
    <definedName name="_ІД900102">#REF!</definedName>
    <definedName name="_ІЕ900203">#REF!</definedName>
    <definedName name="_ІЕ900300">#REF!</definedName>
    <definedName name="_ІФ900400">#REF!</definedName>
    <definedName name="_К100000" localSheetId="1">[1]джер_фінанс!#REF!</definedName>
    <definedName name="_К100000">[1]джер_фінанс!#REF!</definedName>
    <definedName name="_К110000" localSheetId="1">[1]джер_фінанс!#REF!</definedName>
    <definedName name="_К110000">[1]джер_фінанс!#REF!</definedName>
    <definedName name="_К110100" localSheetId="1">[1]джер_фінанс!#REF!</definedName>
    <definedName name="_К110100">[1]джер_фінанс!#REF!</definedName>
    <definedName name="_К110200" localSheetId="1">[1]джер_фінанс!#REF!</definedName>
    <definedName name="_К110200">[1]джер_фінанс!#REF!</definedName>
    <definedName name="_К120000" localSheetId="1">[1]джер_фінанс!#REF!</definedName>
    <definedName name="_К120000">[1]джер_фінанс!#REF!</definedName>
    <definedName name="_К120200" localSheetId="1">[1]джер_фінанс!#REF!</definedName>
    <definedName name="_К120200">[1]джер_фінанс!#REF!</definedName>
    <definedName name="_К130000" localSheetId="1">[1]джер_фінанс!#REF!</definedName>
    <definedName name="_К130000">[1]джер_фінанс!#REF!</definedName>
    <definedName name="_К130100" localSheetId="1">[1]джер_фінанс!#REF!</definedName>
    <definedName name="_К130100">[1]джер_фінанс!#REF!</definedName>
    <definedName name="_К130200" localSheetId="1">[1]джер_фінанс!#REF!</definedName>
    <definedName name="_К130200">[1]джер_фінанс!#REF!</definedName>
    <definedName name="_К130300" localSheetId="1">[1]джер_фінанс!#REF!</definedName>
    <definedName name="_К130300">[1]джер_фінанс!#REF!</definedName>
    <definedName name="_К130500" localSheetId="1">[1]джер_фінанс!#REF!</definedName>
    <definedName name="_К130500">[1]джер_фінанс!#REF!</definedName>
    <definedName name="_К140000" localSheetId="1">[1]джер_фінанс!#REF!</definedName>
    <definedName name="_К140000">[1]джер_фінанс!#REF!</definedName>
    <definedName name="_К140601" localSheetId="1">[1]джер_фінанс!#REF!</definedName>
    <definedName name="_К140601">[1]джер_фінанс!#REF!</definedName>
    <definedName name="_К140602" localSheetId="1">[1]джер_фінанс!#REF!</definedName>
    <definedName name="_К140602">[1]джер_фінанс!#REF!</definedName>
    <definedName name="_К140603" localSheetId="1">[1]джер_фінанс!#REF!</definedName>
    <definedName name="_К140603">[1]джер_фінанс!#REF!</definedName>
    <definedName name="_К140700" localSheetId="1">[1]джер_фінанс!#REF!</definedName>
    <definedName name="_К140700">[1]джер_фінанс!#REF!</definedName>
    <definedName name="_К160000" localSheetId="1">[1]джер_фінанс!#REF!</definedName>
    <definedName name="_К160000">[1]джер_фінанс!#REF!</definedName>
    <definedName name="_К160100" localSheetId="1">[1]джер_фінанс!#REF!</definedName>
    <definedName name="_К160100">[1]джер_фінанс!#REF!</definedName>
    <definedName name="_К160200" localSheetId="1">[1]джер_фінанс!#REF!</definedName>
    <definedName name="_К160200">[1]джер_фінанс!#REF!</definedName>
    <definedName name="_К160300" localSheetId="1">[1]джер_фінанс!#REF!</definedName>
    <definedName name="_К160300">[1]джер_фінанс!#REF!</definedName>
    <definedName name="_К200000" localSheetId="1">[1]джер_фінанс!#REF!</definedName>
    <definedName name="_К200000">[1]джер_фінанс!#REF!</definedName>
    <definedName name="_К210000" localSheetId="1">[1]джер_фінанс!#REF!</definedName>
    <definedName name="_К210000">[1]джер_фінанс!#REF!</definedName>
    <definedName name="_К210700" localSheetId="1">[1]джер_фінанс!#REF!</definedName>
    <definedName name="_К210700">[1]джер_фінанс!#REF!</definedName>
    <definedName name="_К220000" localSheetId="1">[1]джер_фінанс!#REF!</definedName>
    <definedName name="_К220000">[1]джер_фінанс!#REF!</definedName>
    <definedName name="_К220800" localSheetId="1">[1]джер_фінанс!#REF!</definedName>
    <definedName name="_К220800">[1]джер_фінанс!#REF!</definedName>
    <definedName name="_К220900" localSheetId="1">[1]джер_фінанс!#REF!</definedName>
    <definedName name="_К220900">[1]джер_фінанс!#REF!</definedName>
    <definedName name="_К230000" localSheetId="1">[1]джер_фінанс!#REF!</definedName>
    <definedName name="_К230000">[1]джер_фінанс!#REF!</definedName>
    <definedName name="_К240000" localSheetId="1">[1]джер_фінанс!#REF!</definedName>
    <definedName name="_К240000">[1]джер_фінанс!#REF!</definedName>
    <definedName name="_К240800" localSheetId="1">[1]джер_фінанс!#REF!</definedName>
    <definedName name="_К240800">[1]джер_фінанс!#REF!</definedName>
    <definedName name="_К400000" localSheetId="1">[1]джер_фінанс!#REF!</definedName>
    <definedName name="_К400000">[1]джер_фінанс!#REF!</definedName>
    <definedName name="_К410100" localSheetId="1">[1]джер_фінанс!#REF!</definedName>
    <definedName name="_К410100">[1]джер_фінанс!#REF!</definedName>
    <definedName name="_К410400" localSheetId="1">[1]джер_фінанс!#REF!</definedName>
    <definedName name="_К410400">[1]джер_фінанс!#REF!</definedName>
    <definedName name="_К500000" localSheetId="1">[1]джер_фінанс!#REF!</definedName>
    <definedName name="_К500000">[1]джер_фінанс!#REF!</definedName>
    <definedName name="_К500800" localSheetId="1">[1]джер_фінанс!#REF!</definedName>
    <definedName name="_К500800">[1]джер_фінанс!#REF!</definedName>
    <definedName name="_К500900" localSheetId="1">[1]джер_фінанс!#REF!</definedName>
    <definedName name="_К500900">[1]джер_фінанс!#REF!</definedName>
    <definedName name="_Л1000" localSheetId="1">[1]джер_фінанс!#REF!</definedName>
    <definedName name="_Л1000">[1]джер_фінанс!#REF!</definedName>
    <definedName name="_Л1100" localSheetId="1">[1]джер_фінанс!#REF!</definedName>
    <definedName name="_Л1100">[1]джер_фінанс!#REF!</definedName>
    <definedName name="_Л1110" localSheetId="1">[1]джер_фінанс!#REF!</definedName>
    <definedName name="_Л1110">[1]джер_фінанс!#REF!</definedName>
    <definedName name="_Л1120" localSheetId="1">[1]джер_фінанс!#REF!</definedName>
    <definedName name="_Л1120">[1]джер_фінанс!#REF!</definedName>
    <definedName name="_Л1130" localSheetId="1">[1]джер_фінанс!#REF!</definedName>
    <definedName name="_Л1130">[1]джер_фінанс!#REF!</definedName>
    <definedName name="_Л1140" localSheetId="1">[1]джер_фінанс!#REF!</definedName>
    <definedName name="_Л1140">[1]джер_фінанс!#REF!</definedName>
    <definedName name="_Л1150" localSheetId="1">[1]джер_фінанс!#REF!</definedName>
    <definedName name="_Л1150">[1]джер_фінанс!#REF!</definedName>
    <definedName name="_Л1160" localSheetId="1">[1]джер_фінанс!#REF!</definedName>
    <definedName name="_Л1160">[1]джер_фінанс!#REF!</definedName>
    <definedName name="_Л1161" localSheetId="1">[1]джер_фінанс!#REF!</definedName>
    <definedName name="_Л1161">[1]джер_фінанс!#REF!</definedName>
    <definedName name="_Л1162" localSheetId="1">[1]джер_фінанс!#REF!</definedName>
    <definedName name="_Л1162">[1]джер_фінанс!#REF!</definedName>
    <definedName name="_Л1163" localSheetId="1">[1]джер_фінанс!#REF!</definedName>
    <definedName name="_Л1163">[1]джер_фінанс!#REF!</definedName>
    <definedName name="_Л1164" localSheetId="1">[1]джер_фінанс!#REF!</definedName>
    <definedName name="_Л1164">[1]джер_фінанс!#REF!</definedName>
    <definedName name="_Л1170" localSheetId="1">[1]джер_фінанс!#REF!</definedName>
    <definedName name="_Л1170">[1]джер_фінанс!#REF!</definedName>
    <definedName name="_Л1200" localSheetId="1">[1]джер_фінанс!#REF!</definedName>
    <definedName name="_Л1200">[1]джер_фінанс!#REF!</definedName>
    <definedName name="_Л1300" localSheetId="1">[1]джер_фінанс!#REF!</definedName>
    <definedName name="_Л1300">[1]джер_фінанс!#REF!</definedName>
    <definedName name="_Л1340" localSheetId="1">[1]джер_фінанс!#REF!</definedName>
    <definedName name="_Л1340">[1]джер_фінанс!#REF!</definedName>
    <definedName name="_Л2000" localSheetId="1">[1]джер_фінанс!#REF!</definedName>
    <definedName name="_Л2000">[1]джер_фінанс!#REF!</definedName>
    <definedName name="_Л2100" localSheetId="1">[1]джер_фінанс!#REF!</definedName>
    <definedName name="_Л2100">[1]джер_фінанс!#REF!</definedName>
    <definedName name="_Л2110" localSheetId="1">[1]джер_фінанс!#REF!</definedName>
    <definedName name="_Л2110">[1]джер_фінанс!#REF!</definedName>
    <definedName name="_Л2120" localSheetId="1">[1]джер_фінанс!#REF!</definedName>
    <definedName name="_Л2120">[1]джер_фінанс!#REF!</definedName>
    <definedName name="_Л2130" localSheetId="1">[1]джер_фінанс!#REF!</definedName>
    <definedName name="_Л2130">[1]джер_фінанс!#REF!</definedName>
    <definedName name="_Л2200" localSheetId="1">[1]джер_фінанс!#REF!</definedName>
    <definedName name="_Л2200">[1]джер_фінанс!#REF!</definedName>
    <definedName name="_Л2300" localSheetId="1">[1]джер_фінанс!#REF!</definedName>
    <definedName name="_Л2300">[1]джер_фінанс!#REF!</definedName>
    <definedName name="_Л3000" localSheetId="1">[1]джер_фінанс!#REF!</definedName>
    <definedName name="_Л3000">[1]джер_фінанс!#REF!</definedName>
    <definedName name="_Л4000" localSheetId="1">[1]джер_фінанс!#REF!</definedName>
    <definedName name="_Л4000">[1]джер_фінанс!#REF!</definedName>
    <definedName name="_Ф100000">#REF!</definedName>
    <definedName name="_Ф101000">#REF!</definedName>
    <definedName name="_Ф102000">#REF!</definedName>
    <definedName name="_Ф201000">#REF!</definedName>
    <definedName name="_Ф201010">#REF!</definedName>
    <definedName name="_Ф201011">#REF!</definedName>
    <definedName name="_Ф201012">#REF!</definedName>
    <definedName name="_Ф201020">#REF!</definedName>
    <definedName name="_Ф201021">#REF!</definedName>
    <definedName name="_Ф201022">#REF!</definedName>
    <definedName name="_Ф201030">#REF!</definedName>
    <definedName name="_Ф201031">#REF!</definedName>
    <definedName name="_Ф201032">#REF!</definedName>
    <definedName name="_Ф202000">#REF!</definedName>
    <definedName name="_Ф202010">#REF!</definedName>
    <definedName name="_Ф202011">#REF!</definedName>
    <definedName name="_Ф202012">#REF!</definedName>
    <definedName name="_Ф203000">#REF!</definedName>
    <definedName name="_Ф203010">#REF!</definedName>
    <definedName name="_Ф203011">#REF!</definedName>
    <definedName name="_Ф203012">#REF!</definedName>
    <definedName name="_Ф204000">#REF!</definedName>
    <definedName name="_Ф205000">#REF!</definedName>
    <definedName name="_Ф206000">#REF!</definedName>
    <definedName name="_Ф206001">#REF!</definedName>
    <definedName name="_Ф206002">#REF!</definedName>
    <definedName name="_xlnm._FilterDatabase" localSheetId="0" hidden="1">'видатки по розпорядниках'!$A$20:$Q$824</definedName>
    <definedName name="_Ъ100000" localSheetId="1">[1]джер_фінанс!#REF!</definedName>
    <definedName name="_Ъ100000">[1]джер_фінанс!#REF!</definedName>
    <definedName name="_Ъ101000" localSheetId="1">[1]джер_фінанс!#REF!</definedName>
    <definedName name="_Ъ101000">[1]джер_фінанс!#REF!</definedName>
    <definedName name="_Ъ102000" localSheetId="1">[1]джер_фінанс!#REF!</definedName>
    <definedName name="_Ъ102000">[1]джер_фінанс!#REF!</definedName>
    <definedName name="_Ъ201000" localSheetId="1">[1]джер_фінанс!#REF!</definedName>
    <definedName name="_Ъ201000">[1]джер_фінанс!#REF!</definedName>
    <definedName name="_Ъ201010" localSheetId="1">[1]джер_фінанс!#REF!</definedName>
    <definedName name="_Ъ201010">[1]джер_фінанс!#REF!</definedName>
    <definedName name="_Ъ201011" localSheetId="1">[1]джер_фінанс!#REF!</definedName>
    <definedName name="_Ъ201011">[1]джер_фінанс!#REF!</definedName>
    <definedName name="_Ъ201012" localSheetId="1">[1]джер_фінанс!#REF!</definedName>
    <definedName name="_Ъ201012">[1]джер_фінанс!#REF!</definedName>
    <definedName name="_Ъ201020" localSheetId="1">[1]джер_фінанс!#REF!</definedName>
    <definedName name="_Ъ201020">[1]джер_фінанс!#REF!</definedName>
    <definedName name="_Ъ201021" localSheetId="1">[1]джер_фінанс!#REF!</definedName>
    <definedName name="_Ъ201021">[1]джер_фінанс!#REF!</definedName>
    <definedName name="_Ъ201022" localSheetId="1">[1]джер_фінанс!#REF!</definedName>
    <definedName name="_Ъ201022">[1]джер_фінанс!#REF!</definedName>
    <definedName name="_Ъ201030" localSheetId="1">[1]джер_фінанс!#REF!</definedName>
    <definedName name="_Ъ201030">[1]джер_фінанс!#REF!</definedName>
    <definedName name="_Ъ201031" localSheetId="1">[1]джер_фінанс!#REF!</definedName>
    <definedName name="_Ъ201031">[1]джер_фінанс!#REF!</definedName>
    <definedName name="_Ъ201032" localSheetId="1">[1]джер_фінанс!#REF!</definedName>
    <definedName name="_Ъ201032">[1]джер_фінанс!#REF!</definedName>
    <definedName name="_Ъ202000" localSheetId="1">[1]джер_фінанс!#REF!</definedName>
    <definedName name="_Ъ202000">[1]джер_фінанс!#REF!</definedName>
    <definedName name="_Ъ202010" localSheetId="1">[1]джер_фінанс!#REF!</definedName>
    <definedName name="_Ъ202010">[1]джер_фінанс!#REF!</definedName>
    <definedName name="_Ъ202011" localSheetId="1">[1]джер_фінанс!#REF!</definedName>
    <definedName name="_Ъ202011">[1]джер_фінанс!#REF!</definedName>
    <definedName name="_Ъ202012" localSheetId="1">[1]джер_фінанс!#REF!</definedName>
    <definedName name="_Ъ202012">[1]джер_фінанс!#REF!</definedName>
    <definedName name="_Ъ203000" localSheetId="1">[1]джер_фінанс!#REF!</definedName>
    <definedName name="_Ъ203000">[1]джер_фінанс!#REF!</definedName>
    <definedName name="_Ъ203010" localSheetId="1">[1]джер_фінанс!#REF!</definedName>
    <definedName name="_Ъ203010">[1]джер_фінанс!#REF!</definedName>
    <definedName name="_Ъ203011" localSheetId="1">[1]джер_фінанс!#REF!</definedName>
    <definedName name="_Ъ203011">[1]джер_фінанс!#REF!</definedName>
    <definedName name="_Ъ203012" localSheetId="1">[1]джер_фінанс!#REF!</definedName>
    <definedName name="_Ъ203012">[1]джер_фінанс!#REF!</definedName>
    <definedName name="_Ъ204000" localSheetId="1">[1]джер_фінанс!#REF!</definedName>
    <definedName name="_Ъ204000">[1]джер_фінанс!#REF!</definedName>
    <definedName name="_Ъ205000" localSheetId="1">[1]джер_фінанс!#REF!</definedName>
    <definedName name="_Ъ205000">[1]джер_фінанс!#REF!</definedName>
    <definedName name="_Ъ206000" localSheetId="1">[1]джер_фінанс!#REF!</definedName>
    <definedName name="_Ъ206000">[1]джер_фінанс!#REF!</definedName>
    <definedName name="_Ъ206001" localSheetId="1">[1]джер_фінанс!#REF!</definedName>
    <definedName name="_Ъ206001">[1]джер_фінанс!#REF!</definedName>
    <definedName name="_Ъ206002" localSheetId="1">[1]джер_фінанс!#REF!</definedName>
    <definedName name="_Ъ206002">[1]джер_фінанс!#REF!</definedName>
    <definedName name="rrr">[2]Оренда!$A$4:$B$29</definedName>
    <definedName name="а22100" localSheetId="1">#REF!</definedName>
    <definedName name="а22100">#REF!</definedName>
    <definedName name="алпдвалп" localSheetId="1">#REF!</definedName>
    <definedName name="алпдвалп">#REF!</definedName>
    <definedName name="_xlnm.Database">#REF!</definedName>
    <definedName name="В68">#REF!</definedName>
    <definedName name="вс">#REF!</definedName>
    <definedName name="_xlnm.Print_Titles" localSheetId="0">'видатки по розпорядниках'!$11:$20</definedName>
    <definedName name="иори" localSheetId="1">#REF!</definedName>
    <definedName name="иори">#REF!</definedName>
    <definedName name="і" localSheetId="1">#REF!</definedName>
    <definedName name="і">#REF!</definedName>
    <definedName name="область" localSheetId="1">#REF!</definedName>
    <definedName name="область">#REF!</definedName>
    <definedName name="_xlnm.Print_Area" localSheetId="2">'видатки по програмах'!$A$1:$J$22</definedName>
    <definedName name="_xlnm.Print_Area" localSheetId="0">'видатки по розпорядниках'!$A$1:$P$794</definedName>
    <definedName name="_xlnm.Print_Area" localSheetId="1">'міжбюджетні трансферти'!$A$1:$E$198</definedName>
  </definedNames>
  <calcPr calcId="124519"/>
</workbook>
</file>

<file path=xl/calcChain.xml><?xml version="1.0" encoding="utf-8"?>
<calcChain xmlns="http://schemas.openxmlformats.org/spreadsheetml/2006/main">
  <c r="F544" i="7"/>
  <c r="G544"/>
  <c r="H544"/>
  <c r="I544"/>
  <c r="J544"/>
  <c r="K544"/>
  <c r="L544"/>
  <c r="M544"/>
  <c r="N544"/>
  <c r="O544"/>
  <c r="P544"/>
  <c r="Q544" s="1"/>
  <c r="E544"/>
  <c r="R544"/>
  <c r="G20" i="9"/>
  <c r="G19"/>
  <c r="G18" s="1"/>
  <c r="I19"/>
  <c r="I18" s="1"/>
  <c r="E197" i="10"/>
  <c r="E195"/>
  <c r="E191"/>
  <c r="E190"/>
  <c r="E189" s="1"/>
  <c r="E187"/>
  <c r="E185"/>
  <c r="E174"/>
  <c r="E172"/>
  <c r="E170"/>
  <c r="E168"/>
  <c r="E167"/>
  <c r="E166" s="1"/>
  <c r="E91"/>
  <c r="E17"/>
  <c r="H18" i="9"/>
  <c r="J18"/>
  <c r="Q540" i="7"/>
  <c r="J171"/>
  <c r="P171" s="1"/>
  <c r="P170"/>
  <c r="L132"/>
  <c r="M132"/>
  <c r="N132"/>
  <c r="O132"/>
  <c r="K132"/>
  <c r="J132" s="1"/>
  <c r="G132"/>
  <c r="H132"/>
  <c r="I132"/>
  <c r="F22"/>
  <c r="G22"/>
  <c r="G21" s="1"/>
  <c r="H22"/>
  <c r="H21" s="1"/>
  <c r="I22"/>
  <c r="I21" s="1"/>
  <c r="K22"/>
  <c r="K21" s="1"/>
  <c r="L22"/>
  <c r="L21" s="1"/>
  <c r="M22"/>
  <c r="M21" s="1"/>
  <c r="N22"/>
  <c r="N21" s="1"/>
  <c r="O22"/>
  <c r="E23"/>
  <c r="P23"/>
  <c r="E24"/>
  <c r="J24"/>
  <c r="E25"/>
  <c r="J25"/>
  <c r="E26"/>
  <c r="J26"/>
  <c r="E27"/>
  <c r="J27"/>
  <c r="E28"/>
  <c r="J28"/>
  <c r="E29"/>
  <c r="J29"/>
  <c r="P29" s="1"/>
  <c r="Q29" s="1"/>
  <c r="E30"/>
  <c r="J30"/>
  <c r="E31"/>
  <c r="J31"/>
  <c r="E32"/>
  <c r="O32"/>
  <c r="O21" s="1"/>
  <c r="E33"/>
  <c r="O33"/>
  <c r="J33"/>
  <c r="E34"/>
  <c r="J34"/>
  <c r="F35"/>
  <c r="E35"/>
  <c r="P35" s="1"/>
  <c r="Q35" s="1"/>
  <c r="J35"/>
  <c r="E36"/>
  <c r="J36"/>
  <c r="E37"/>
  <c r="J37"/>
  <c r="E38"/>
  <c r="J38"/>
  <c r="I39"/>
  <c r="M39"/>
  <c r="N39"/>
  <c r="E40"/>
  <c r="G40"/>
  <c r="H40"/>
  <c r="J40"/>
  <c r="E41"/>
  <c r="P41" s="1"/>
  <c r="Q41" s="1"/>
  <c r="G41"/>
  <c r="H41"/>
  <c r="J41"/>
  <c r="E42"/>
  <c r="P42"/>
  <c r="Q42" s="1"/>
  <c r="G42"/>
  <c r="H42"/>
  <c r="E43"/>
  <c r="K43"/>
  <c r="K39" s="1"/>
  <c r="L43"/>
  <c r="L39"/>
  <c r="O43"/>
  <c r="O39" s="1"/>
  <c r="E44"/>
  <c r="P44"/>
  <c r="Q44" s="1"/>
  <c r="E45"/>
  <c r="P45" s="1"/>
  <c r="Q45" s="1"/>
  <c r="E46"/>
  <c r="J46"/>
  <c r="E47"/>
  <c r="J47"/>
  <c r="E48"/>
  <c r="J48"/>
  <c r="E49"/>
  <c r="J49"/>
  <c r="F50"/>
  <c r="E50" s="1"/>
  <c r="J50"/>
  <c r="E51"/>
  <c r="J51"/>
  <c r="E52"/>
  <c r="J52"/>
  <c r="E53"/>
  <c r="J53"/>
  <c r="E54"/>
  <c r="P54" s="1"/>
  <c r="Q54" s="1"/>
  <c r="J54"/>
  <c r="E55"/>
  <c r="Q55"/>
  <c r="E56"/>
  <c r="J56"/>
  <c r="E57"/>
  <c r="J57"/>
  <c r="P57"/>
  <c r="Q57" s="1"/>
  <c r="E58"/>
  <c r="P58" s="1"/>
  <c r="Q58" s="1"/>
  <c r="J58"/>
  <c r="E59"/>
  <c r="P59" s="1"/>
  <c r="Q59" s="1"/>
  <c r="J59"/>
  <c r="E60"/>
  <c r="Q60"/>
  <c r="E61"/>
  <c r="P61"/>
  <c r="Q61" s="1"/>
  <c r="E62"/>
  <c r="P62" s="1"/>
  <c r="Q62" s="1"/>
  <c r="E63"/>
  <c r="P63" s="1"/>
  <c r="Q63" s="1"/>
  <c r="E64"/>
  <c r="P64" s="1"/>
  <c r="Q64" s="1"/>
  <c r="E65"/>
  <c r="P65"/>
  <c r="Q65" s="1"/>
  <c r="E66"/>
  <c r="P66" s="1"/>
  <c r="Q66" s="1"/>
  <c r="E67"/>
  <c r="P67" s="1"/>
  <c r="Q67" s="1"/>
  <c r="E68"/>
  <c r="P68" s="1"/>
  <c r="Q68" s="1"/>
  <c r="E70"/>
  <c r="J70"/>
  <c r="E71"/>
  <c r="J71"/>
  <c r="E72"/>
  <c r="J72"/>
  <c r="P72" s="1"/>
  <c r="Q72" s="1"/>
  <c r="E73"/>
  <c r="K73"/>
  <c r="L73"/>
  <c r="J73" s="1"/>
  <c r="M73"/>
  <c r="N73"/>
  <c r="E74"/>
  <c r="O74"/>
  <c r="E75"/>
  <c r="O75"/>
  <c r="J75" s="1"/>
  <c r="P75" s="1"/>
  <c r="Q75" s="1"/>
  <c r="E76"/>
  <c r="O76"/>
  <c r="J76" s="1"/>
  <c r="P76" s="1"/>
  <c r="Q76" s="1"/>
  <c r="E77"/>
  <c r="O77"/>
  <c r="J77" s="1"/>
  <c r="P77" s="1"/>
  <c r="Q77" s="1"/>
  <c r="F78"/>
  <c r="I78"/>
  <c r="E78"/>
  <c r="P78" s="1"/>
  <c r="Q78" s="1"/>
  <c r="G78"/>
  <c r="H78"/>
  <c r="I84"/>
  <c r="K78"/>
  <c r="L78"/>
  <c r="J78"/>
  <c r="M78"/>
  <c r="M69" s="1"/>
  <c r="N78"/>
  <c r="O78"/>
  <c r="E79"/>
  <c r="P79" s="1"/>
  <c r="Q79" s="1"/>
  <c r="J79"/>
  <c r="E80"/>
  <c r="J80"/>
  <c r="P80" s="1"/>
  <c r="Q80" s="1"/>
  <c r="E81"/>
  <c r="J81"/>
  <c r="E82"/>
  <c r="J82"/>
  <c r="F83"/>
  <c r="E83"/>
  <c r="G83"/>
  <c r="H83"/>
  <c r="L83"/>
  <c r="J83"/>
  <c r="K84"/>
  <c r="M84"/>
  <c r="O84"/>
  <c r="F85"/>
  <c r="E85" s="1"/>
  <c r="P85" s="1"/>
  <c r="Q85" s="1"/>
  <c r="G85"/>
  <c r="H85"/>
  <c r="L85"/>
  <c r="N85"/>
  <c r="F86"/>
  <c r="F84"/>
  <c r="G86"/>
  <c r="G84" s="1"/>
  <c r="G69" s="1"/>
  <c r="H86"/>
  <c r="L86"/>
  <c r="N86"/>
  <c r="N87"/>
  <c r="N99"/>
  <c r="F87"/>
  <c r="E87" s="1"/>
  <c r="P87" s="1"/>
  <c r="Q87" s="1"/>
  <c r="G87"/>
  <c r="H87"/>
  <c r="L87"/>
  <c r="J87" s="1"/>
  <c r="E88"/>
  <c r="J88"/>
  <c r="E89"/>
  <c r="J89"/>
  <c r="E90"/>
  <c r="P90" s="1"/>
  <c r="Q90" s="1"/>
  <c r="E91"/>
  <c r="O91"/>
  <c r="J91" s="1"/>
  <c r="E92"/>
  <c r="J92"/>
  <c r="P92"/>
  <c r="Q92" s="1"/>
  <c r="E93"/>
  <c r="J93"/>
  <c r="E94"/>
  <c r="J94"/>
  <c r="E95"/>
  <c r="J95"/>
  <c r="K95"/>
  <c r="E96"/>
  <c r="P96" s="1"/>
  <c r="Q96" s="1"/>
  <c r="J96"/>
  <c r="K96"/>
  <c r="E97"/>
  <c r="J97"/>
  <c r="K97"/>
  <c r="E98"/>
  <c r="J98"/>
  <c r="K98"/>
  <c r="E99"/>
  <c r="G99"/>
  <c r="H99"/>
  <c r="K99"/>
  <c r="M99"/>
  <c r="O99"/>
  <c r="J99" s="1"/>
  <c r="P99" s="1"/>
  <c r="Q99" s="1"/>
  <c r="E100"/>
  <c r="J100"/>
  <c r="E101"/>
  <c r="J101"/>
  <c r="E102"/>
  <c r="J102"/>
  <c r="E103"/>
  <c r="P103" s="1"/>
  <c r="Q103" s="1"/>
  <c r="J103"/>
  <c r="E104"/>
  <c r="J104"/>
  <c r="E105"/>
  <c r="P105" s="1"/>
  <c r="Q105" s="1"/>
  <c r="J105"/>
  <c r="E106"/>
  <c r="J106"/>
  <c r="E107"/>
  <c r="J107"/>
  <c r="E108"/>
  <c r="G108"/>
  <c r="H108"/>
  <c r="J108"/>
  <c r="E109"/>
  <c r="J109"/>
  <c r="E110"/>
  <c r="P110" s="1"/>
  <c r="Q110" s="1"/>
  <c r="J110"/>
  <c r="E111"/>
  <c r="J111"/>
  <c r="E112"/>
  <c r="P112" s="1"/>
  <c r="Q112" s="1"/>
  <c r="K112"/>
  <c r="L112"/>
  <c r="O112"/>
  <c r="E113"/>
  <c r="J113"/>
  <c r="E114"/>
  <c r="J114"/>
  <c r="E115"/>
  <c r="J115"/>
  <c r="E116"/>
  <c r="J116"/>
  <c r="E117"/>
  <c r="P117" s="1"/>
  <c r="Q117" s="1"/>
  <c r="J117"/>
  <c r="E118"/>
  <c r="J118"/>
  <c r="E119"/>
  <c r="J119"/>
  <c r="E120"/>
  <c r="J120"/>
  <c r="E121"/>
  <c r="J121"/>
  <c r="E122"/>
  <c r="J122"/>
  <c r="E123"/>
  <c r="P123" s="1"/>
  <c r="Q123" s="1"/>
  <c r="J123"/>
  <c r="E124"/>
  <c r="J124"/>
  <c r="E125"/>
  <c r="J125"/>
  <c r="E126"/>
  <c r="J126"/>
  <c r="E127"/>
  <c r="J127"/>
  <c r="E128"/>
  <c r="J128"/>
  <c r="E129"/>
  <c r="P129"/>
  <c r="Q129" s="1"/>
  <c r="J129"/>
  <c r="E130"/>
  <c r="J130"/>
  <c r="E131"/>
  <c r="J131"/>
  <c r="E133"/>
  <c r="J133"/>
  <c r="E134"/>
  <c r="J134"/>
  <c r="E135"/>
  <c r="J135"/>
  <c r="E136"/>
  <c r="P136" s="1"/>
  <c r="Q136" s="1"/>
  <c r="J136"/>
  <c r="E137"/>
  <c r="J137"/>
  <c r="E138"/>
  <c r="J138"/>
  <c r="P138" s="1"/>
  <c r="Q138" s="1"/>
  <c r="E139"/>
  <c r="P139"/>
  <c r="Q139" s="1"/>
  <c r="E140"/>
  <c r="P140" s="1"/>
  <c r="Q140" s="1"/>
  <c r="E141"/>
  <c r="P141" s="1"/>
  <c r="Q141" s="1"/>
  <c r="E142"/>
  <c r="P142" s="1"/>
  <c r="Q142" s="1"/>
  <c r="E143"/>
  <c r="P143"/>
  <c r="Q143" s="1"/>
  <c r="E144"/>
  <c r="J144"/>
  <c r="E145"/>
  <c r="Q145"/>
  <c r="E146"/>
  <c r="J146"/>
  <c r="E147"/>
  <c r="J147"/>
  <c r="E148"/>
  <c r="J148"/>
  <c r="P148"/>
  <c r="E149"/>
  <c r="J149"/>
  <c r="E150"/>
  <c r="J150"/>
  <c r="E151"/>
  <c r="J151"/>
  <c r="E152"/>
  <c r="J152"/>
  <c r="E153"/>
  <c r="J153"/>
  <c r="E154"/>
  <c r="J154"/>
  <c r="E155"/>
  <c r="J155"/>
  <c r="E156"/>
  <c r="P156"/>
  <c r="Q156" s="1"/>
  <c r="J156"/>
  <c r="E157"/>
  <c r="J157"/>
  <c r="E158"/>
  <c r="P158" s="1"/>
  <c r="Q158" s="1"/>
  <c r="J158"/>
  <c r="E159"/>
  <c r="J159"/>
  <c r="E160"/>
  <c r="J160"/>
  <c r="E161"/>
  <c r="J161"/>
  <c r="E162"/>
  <c r="J162"/>
  <c r="P162" s="1"/>
  <c r="Q162" s="1"/>
  <c r="E163"/>
  <c r="P163"/>
  <c r="Q163" s="1"/>
  <c r="J163"/>
  <c r="E164"/>
  <c r="P164"/>
  <c r="Q164" s="1"/>
  <c r="J164"/>
  <c r="E165"/>
  <c r="J165"/>
  <c r="E166"/>
  <c r="J166"/>
  <c r="E167"/>
  <c r="J167"/>
  <c r="E168"/>
  <c r="P168" s="1"/>
  <c r="Q168" s="1"/>
  <c r="E169"/>
  <c r="P169" s="1"/>
  <c r="Q169" s="1"/>
  <c r="J169"/>
  <c r="E172"/>
  <c r="J172"/>
  <c r="E173"/>
  <c r="J173"/>
  <c r="E174"/>
  <c r="J174"/>
  <c r="E175"/>
  <c r="Q175"/>
  <c r="E176"/>
  <c r="P176" s="1"/>
  <c r="Q176" s="1"/>
  <c r="E177"/>
  <c r="P177"/>
  <c r="Q177" s="1"/>
  <c r="E178"/>
  <c r="P178" s="1"/>
  <c r="Q178" s="1"/>
  <c r="E179"/>
  <c r="J179"/>
  <c r="E180"/>
  <c r="O180"/>
  <c r="J180" s="1"/>
  <c r="P180" s="1"/>
  <c r="Q180" s="1"/>
  <c r="E181"/>
  <c r="J181"/>
  <c r="E182"/>
  <c r="J182"/>
  <c r="E183"/>
  <c r="P183" s="1"/>
  <c r="Q183" s="1"/>
  <c r="J183"/>
  <c r="E184"/>
  <c r="J184"/>
  <c r="J185"/>
  <c r="P185" s="1"/>
  <c r="Q185" s="1"/>
  <c r="E186"/>
  <c r="P186"/>
  <c r="J186"/>
  <c r="E187"/>
  <c r="J187"/>
  <c r="E188"/>
  <c r="P188" s="1"/>
  <c r="Q188" s="1"/>
  <c r="E189"/>
  <c r="P189"/>
  <c r="Q189" s="1"/>
  <c r="E190"/>
  <c r="P190" s="1"/>
  <c r="Q190" s="1"/>
  <c r="E191"/>
  <c r="P191" s="1"/>
  <c r="Q191" s="1"/>
  <c r="E192"/>
  <c r="P192" s="1"/>
  <c r="Q192" s="1"/>
  <c r="E193"/>
  <c r="P193"/>
  <c r="Q193" s="1"/>
  <c r="F194"/>
  <c r="E194" s="1"/>
  <c r="P194" s="1"/>
  <c r="Q194" s="1"/>
  <c r="G195"/>
  <c r="I195"/>
  <c r="K195"/>
  <c r="L195"/>
  <c r="M195"/>
  <c r="N195"/>
  <c r="O195"/>
  <c r="E196"/>
  <c r="J196"/>
  <c r="E197"/>
  <c r="J197"/>
  <c r="P197" s="1"/>
  <c r="Q197" s="1"/>
  <c r="E198"/>
  <c r="J198"/>
  <c r="P198" s="1"/>
  <c r="Q198" s="1"/>
  <c r="E199"/>
  <c r="J199"/>
  <c r="P199" s="1"/>
  <c r="Q199" s="1"/>
  <c r="E200"/>
  <c r="J200"/>
  <c r="E201"/>
  <c r="J201"/>
  <c r="E202"/>
  <c r="P202"/>
  <c r="Q202" s="1"/>
  <c r="E203"/>
  <c r="P203" s="1"/>
  <c r="Q203" s="1"/>
  <c r="J203"/>
  <c r="E204"/>
  <c r="J204"/>
  <c r="E205"/>
  <c r="J205"/>
  <c r="E206"/>
  <c r="J206"/>
  <c r="E207"/>
  <c r="P207" s="1"/>
  <c r="Q207" s="1"/>
  <c r="J207"/>
  <c r="E208"/>
  <c r="J208"/>
  <c r="E209"/>
  <c r="P209" s="1"/>
  <c r="Q209" s="1"/>
  <c r="J209"/>
  <c r="E210"/>
  <c r="J210"/>
  <c r="E211"/>
  <c r="P211" s="1"/>
  <c r="Q211" s="1"/>
  <c r="J211"/>
  <c r="E212"/>
  <c r="P212" s="1"/>
  <c r="Q212" s="1"/>
  <c r="E213"/>
  <c r="P213"/>
  <c r="Q213" s="1"/>
  <c r="E214"/>
  <c r="P214" s="1"/>
  <c r="Q214" s="1"/>
  <c r="J214"/>
  <c r="E215"/>
  <c r="J215"/>
  <c r="E216"/>
  <c r="P216" s="1"/>
  <c r="Q216" s="1"/>
  <c r="J216"/>
  <c r="E217"/>
  <c r="P217" s="1"/>
  <c r="Q217" s="1"/>
  <c r="J217"/>
  <c r="E218"/>
  <c r="J218"/>
  <c r="E219"/>
  <c r="P219" s="1"/>
  <c r="Q219" s="1"/>
  <c r="E220"/>
  <c r="J220"/>
  <c r="E221"/>
  <c r="J221"/>
  <c r="E222"/>
  <c r="J222"/>
  <c r="E223"/>
  <c r="J223"/>
  <c r="E224"/>
  <c r="J224"/>
  <c r="F225"/>
  <c r="H225"/>
  <c r="H195" s="1"/>
  <c r="J225"/>
  <c r="E226"/>
  <c r="J226"/>
  <c r="E227"/>
  <c r="J227"/>
  <c r="E228"/>
  <c r="J228"/>
  <c r="E229"/>
  <c r="J229"/>
  <c r="E230"/>
  <c r="J230"/>
  <c r="E231"/>
  <c r="J231"/>
  <c r="E232"/>
  <c r="J232"/>
  <c r="E233"/>
  <c r="P233" s="1"/>
  <c r="Q233" s="1"/>
  <c r="J233"/>
  <c r="G234"/>
  <c r="H234"/>
  <c r="I234"/>
  <c r="K234"/>
  <c r="L234"/>
  <c r="M234"/>
  <c r="N234"/>
  <c r="E235"/>
  <c r="J235"/>
  <c r="E236"/>
  <c r="J236"/>
  <c r="F237"/>
  <c r="F234" s="1"/>
  <c r="J237"/>
  <c r="E238"/>
  <c r="O238"/>
  <c r="J238" s="1"/>
  <c r="E239"/>
  <c r="P239" s="1"/>
  <c r="Q239" s="1"/>
  <c r="E240"/>
  <c r="J240"/>
  <c r="T240"/>
  <c r="E241"/>
  <c r="J241"/>
  <c r="F242"/>
  <c r="G242"/>
  <c r="H242"/>
  <c r="I242"/>
  <c r="K242"/>
  <c r="L242"/>
  <c r="M242"/>
  <c r="N242"/>
  <c r="O242"/>
  <c r="E243"/>
  <c r="P243" s="1"/>
  <c r="Q243" s="1"/>
  <c r="J243"/>
  <c r="E244"/>
  <c r="J244"/>
  <c r="E245"/>
  <c r="J245"/>
  <c r="E246"/>
  <c r="P246" s="1"/>
  <c r="Q246" s="1"/>
  <c r="J246"/>
  <c r="E247"/>
  <c r="J247"/>
  <c r="E248"/>
  <c r="J248"/>
  <c r="E249"/>
  <c r="P249"/>
  <c r="Q249" s="1"/>
  <c r="E250"/>
  <c r="J250"/>
  <c r="E251"/>
  <c r="P251" s="1"/>
  <c r="Q251" s="1"/>
  <c r="E252"/>
  <c r="P252"/>
  <c r="Q252" s="1"/>
  <c r="E253"/>
  <c r="P253" s="1"/>
  <c r="Q253" s="1"/>
  <c r="J253"/>
  <c r="E254"/>
  <c r="J254"/>
  <c r="E255"/>
  <c r="P255" s="1"/>
  <c r="Q255" s="1"/>
  <c r="E256"/>
  <c r="J256"/>
  <c r="E257"/>
  <c r="J257"/>
  <c r="E258"/>
  <c r="P258"/>
  <c r="Q258" s="1"/>
  <c r="J258"/>
  <c r="E259"/>
  <c r="J259"/>
  <c r="E260"/>
  <c r="P260" s="1"/>
  <c r="Q260" s="1"/>
  <c r="J260"/>
  <c r="E261"/>
  <c r="P261" s="1"/>
  <c r="Q261" s="1"/>
  <c r="E262"/>
  <c r="J262"/>
  <c r="E263"/>
  <c r="J263"/>
  <c r="E264"/>
  <c r="G264"/>
  <c r="H264"/>
  <c r="K264"/>
  <c r="L264"/>
  <c r="J264"/>
  <c r="P264" s="1"/>
  <c r="Q264" s="1"/>
  <c r="E265"/>
  <c r="P265"/>
  <c r="Q265" s="1"/>
  <c r="J265"/>
  <c r="E266"/>
  <c r="J266"/>
  <c r="E267"/>
  <c r="J267"/>
  <c r="E268"/>
  <c r="J268"/>
  <c r="P268" s="1"/>
  <c r="Q268" s="1"/>
  <c r="E269"/>
  <c r="J269"/>
  <c r="E270"/>
  <c r="P270" s="1"/>
  <c r="Q270" s="1"/>
  <c r="J270"/>
  <c r="E271"/>
  <c r="P271" s="1"/>
  <c r="Q271" s="1"/>
  <c r="J271"/>
  <c r="E272"/>
  <c r="J272"/>
  <c r="E273"/>
  <c r="J273"/>
  <c r="P273"/>
  <c r="Q273" s="1"/>
  <c r="E274"/>
  <c r="J274"/>
  <c r="E275"/>
  <c r="J275"/>
  <c r="E276"/>
  <c r="J276"/>
  <c r="E277"/>
  <c r="J277"/>
  <c r="E278"/>
  <c r="J278"/>
  <c r="E279"/>
  <c r="P279" s="1"/>
  <c r="Q279" s="1"/>
  <c r="J279"/>
  <c r="J280"/>
  <c r="P280" s="1"/>
  <c r="Q280" s="1"/>
  <c r="F281"/>
  <c r="G281"/>
  <c r="H281"/>
  <c r="I281"/>
  <c r="L281"/>
  <c r="M281"/>
  <c r="N281"/>
  <c r="E282"/>
  <c r="P282" s="1"/>
  <c r="Q282" s="1"/>
  <c r="J282"/>
  <c r="E283"/>
  <c r="J283"/>
  <c r="E284"/>
  <c r="J284"/>
  <c r="P284" s="1"/>
  <c r="Q284" s="1"/>
  <c r="E285"/>
  <c r="J285"/>
  <c r="P285" s="1"/>
  <c r="Q285" s="1"/>
  <c r="E286"/>
  <c r="J286"/>
  <c r="E287"/>
  <c r="J287"/>
  <c r="E288"/>
  <c r="J288"/>
  <c r="E289"/>
  <c r="J289"/>
  <c r="E290"/>
  <c r="P290"/>
  <c r="Q290" s="1"/>
  <c r="E291"/>
  <c r="P291" s="1"/>
  <c r="Q291" s="1"/>
  <c r="E292"/>
  <c r="P292" s="1"/>
  <c r="Q292" s="1"/>
  <c r="E293"/>
  <c r="P293" s="1"/>
  <c r="Q293" s="1"/>
  <c r="E294"/>
  <c r="J294"/>
  <c r="E295"/>
  <c r="J295"/>
  <c r="E296"/>
  <c r="J296"/>
  <c r="P296" s="1"/>
  <c r="Q296" s="1"/>
  <c r="E297"/>
  <c r="J297"/>
  <c r="P297" s="1"/>
  <c r="Q297" s="1"/>
  <c r="E298"/>
  <c r="P298" s="1"/>
  <c r="Q298" s="1"/>
  <c r="J298"/>
  <c r="E299"/>
  <c r="J299"/>
  <c r="E300"/>
  <c r="J300"/>
  <c r="E301"/>
  <c r="J301"/>
  <c r="E302"/>
  <c r="P302"/>
  <c r="Q302" s="1"/>
  <c r="J302"/>
  <c r="E303"/>
  <c r="J303"/>
  <c r="E304"/>
  <c r="J304"/>
  <c r="E305"/>
  <c r="J305"/>
  <c r="P305" s="1"/>
  <c r="Q305" s="1"/>
  <c r="E306"/>
  <c r="J306"/>
  <c r="P306" s="1"/>
  <c r="Q306" s="1"/>
  <c r="E307"/>
  <c r="J307"/>
  <c r="E308"/>
  <c r="K308"/>
  <c r="K281" s="1"/>
  <c r="O308"/>
  <c r="E309"/>
  <c r="O309"/>
  <c r="J309" s="1"/>
  <c r="P309" s="1"/>
  <c r="Q309" s="1"/>
  <c r="E310"/>
  <c r="J310"/>
  <c r="E311"/>
  <c r="P311" s="1"/>
  <c r="Q311" s="1"/>
  <c r="J311"/>
  <c r="F312"/>
  <c r="G312"/>
  <c r="H312"/>
  <c r="I312"/>
  <c r="K312"/>
  <c r="L312"/>
  <c r="M312"/>
  <c r="N312"/>
  <c r="O312"/>
  <c r="E313"/>
  <c r="P313" s="1"/>
  <c r="Q313" s="1"/>
  <c r="J313"/>
  <c r="E314"/>
  <c r="J314"/>
  <c r="E315"/>
  <c r="J315"/>
  <c r="E316"/>
  <c r="J316"/>
  <c r="P316"/>
  <c r="E317"/>
  <c r="J317"/>
  <c r="F318"/>
  <c r="G318"/>
  <c r="H318"/>
  <c r="I318"/>
  <c r="K318"/>
  <c r="L318"/>
  <c r="M318"/>
  <c r="N318"/>
  <c r="E319"/>
  <c r="J319"/>
  <c r="P319" s="1"/>
  <c r="Q319" s="1"/>
  <c r="E320"/>
  <c r="J320"/>
  <c r="E321"/>
  <c r="P321" s="1"/>
  <c r="Q321" s="1"/>
  <c r="O321"/>
  <c r="O318" s="1"/>
  <c r="F322"/>
  <c r="G322"/>
  <c r="H322"/>
  <c r="L322"/>
  <c r="M322"/>
  <c r="N322"/>
  <c r="E323"/>
  <c r="J323"/>
  <c r="J324"/>
  <c r="J326"/>
  <c r="O327"/>
  <c r="J327" s="1"/>
  <c r="O328"/>
  <c r="J329"/>
  <c r="J330"/>
  <c r="O331"/>
  <c r="J331" s="1"/>
  <c r="P331" s="1"/>
  <c r="Q331" s="1"/>
  <c r="J332"/>
  <c r="J333"/>
  <c r="J334"/>
  <c r="O335"/>
  <c r="J336"/>
  <c r="E324"/>
  <c r="P324" s="1"/>
  <c r="Q324" s="1"/>
  <c r="E325"/>
  <c r="Q325"/>
  <c r="E326"/>
  <c r="E327"/>
  <c r="K327"/>
  <c r="K322" s="1"/>
  <c r="E328"/>
  <c r="P328" s="1"/>
  <c r="Q328" s="1"/>
  <c r="E329"/>
  <c r="E330"/>
  <c r="P330" s="1"/>
  <c r="Q330" s="1"/>
  <c r="E331"/>
  <c r="E332"/>
  <c r="P332" s="1"/>
  <c r="Q332" s="1"/>
  <c r="E333"/>
  <c r="I334"/>
  <c r="I335"/>
  <c r="E335" s="1"/>
  <c r="P335" s="1"/>
  <c r="Q335" s="1"/>
  <c r="E336"/>
  <c r="P336" s="1"/>
  <c r="Q336" s="1"/>
  <c r="F337"/>
  <c r="G337"/>
  <c r="H337"/>
  <c r="I337"/>
  <c r="M337"/>
  <c r="N337"/>
  <c r="E338"/>
  <c r="J338"/>
  <c r="J339"/>
  <c r="J340"/>
  <c r="J341"/>
  <c r="J342"/>
  <c r="P342"/>
  <c r="Q342" s="1"/>
  <c r="J343"/>
  <c r="J344"/>
  <c r="J345"/>
  <c r="J346"/>
  <c r="J347"/>
  <c r="O348"/>
  <c r="J348" s="1"/>
  <c r="P348" s="1"/>
  <c r="Q348" s="1"/>
  <c r="J349"/>
  <c r="J351"/>
  <c r="J352"/>
  <c r="L353"/>
  <c r="J353"/>
  <c r="P353" s="1"/>
  <c r="Q353" s="1"/>
  <c r="J354"/>
  <c r="J355"/>
  <c r="E339"/>
  <c r="E340"/>
  <c r="E341"/>
  <c r="E342"/>
  <c r="E343"/>
  <c r="P343"/>
  <c r="Q343" s="1"/>
  <c r="E344"/>
  <c r="E345"/>
  <c r="E346"/>
  <c r="E347"/>
  <c r="E337" s="1"/>
  <c r="E348"/>
  <c r="E349"/>
  <c r="E350"/>
  <c r="P350" s="1"/>
  <c r="Q350" s="1"/>
  <c r="E351"/>
  <c r="E352"/>
  <c r="P352" s="1"/>
  <c r="Q352" s="1"/>
  <c r="K353"/>
  <c r="K337"/>
  <c r="E354"/>
  <c r="P354" s="1"/>
  <c r="Q354" s="1"/>
  <c r="E355"/>
  <c r="P355" s="1"/>
  <c r="Q355" s="1"/>
  <c r="F356"/>
  <c r="G356"/>
  <c r="H356"/>
  <c r="I356"/>
  <c r="L356"/>
  <c r="M356"/>
  <c r="N356"/>
  <c r="E357"/>
  <c r="J357"/>
  <c r="E358"/>
  <c r="J358"/>
  <c r="E359"/>
  <c r="J359"/>
  <c r="E360"/>
  <c r="P360" s="1"/>
  <c r="Q360" s="1"/>
  <c r="J360"/>
  <c r="E361"/>
  <c r="J361"/>
  <c r="E362"/>
  <c r="J362"/>
  <c r="E363"/>
  <c r="J363"/>
  <c r="E364"/>
  <c r="Q364"/>
  <c r="E365"/>
  <c r="J365"/>
  <c r="E366"/>
  <c r="P366" s="1"/>
  <c r="Q366" s="1"/>
  <c r="J366"/>
  <c r="E367"/>
  <c r="O367"/>
  <c r="J367" s="1"/>
  <c r="K367"/>
  <c r="E368"/>
  <c r="K368"/>
  <c r="K373"/>
  <c r="O368"/>
  <c r="O356" s="1"/>
  <c r="E369"/>
  <c r="J369"/>
  <c r="E370"/>
  <c r="J370"/>
  <c r="E371"/>
  <c r="J371"/>
  <c r="E372"/>
  <c r="J372"/>
  <c r="E373"/>
  <c r="O373"/>
  <c r="E374"/>
  <c r="J374"/>
  <c r="E375"/>
  <c r="P375" s="1"/>
  <c r="Q375" s="1"/>
  <c r="J375"/>
  <c r="E376"/>
  <c r="P376" s="1"/>
  <c r="Q376" s="1"/>
  <c r="J376"/>
  <c r="F377"/>
  <c r="G377"/>
  <c r="H377"/>
  <c r="I377"/>
  <c r="K377"/>
  <c r="L377"/>
  <c r="M377"/>
  <c r="N377"/>
  <c r="O377"/>
  <c r="E378"/>
  <c r="E377" s="1"/>
  <c r="J378"/>
  <c r="E379"/>
  <c r="J379"/>
  <c r="E380"/>
  <c r="J380"/>
  <c r="J377" s="1"/>
  <c r="G381"/>
  <c r="H381"/>
  <c r="I381"/>
  <c r="E382"/>
  <c r="P382" s="1"/>
  <c r="Q382" s="1"/>
  <c r="J382"/>
  <c r="P383"/>
  <c r="Q383" s="1"/>
  <c r="E384"/>
  <c r="P384" s="1"/>
  <c r="Q384" s="1"/>
  <c r="F385"/>
  <c r="E385" s="1"/>
  <c r="P385" s="1"/>
  <c r="Q385" s="1"/>
  <c r="J385"/>
  <c r="F386"/>
  <c r="E386" s="1"/>
  <c r="K386"/>
  <c r="O386"/>
  <c r="J386" s="1"/>
  <c r="E387"/>
  <c r="J387"/>
  <c r="E388"/>
  <c r="J388"/>
  <c r="P388" s="1"/>
  <c r="Q388" s="1"/>
  <c r="E389"/>
  <c r="J389"/>
  <c r="E390"/>
  <c r="P390" s="1"/>
  <c r="Q390" s="1"/>
  <c r="E391"/>
  <c r="J391"/>
  <c r="E392"/>
  <c r="J392"/>
  <c r="E393"/>
  <c r="K393"/>
  <c r="L393"/>
  <c r="M393"/>
  <c r="M381" s="1"/>
  <c r="N393"/>
  <c r="N381" s="1"/>
  <c r="O393"/>
  <c r="J393" s="1"/>
  <c r="P393" s="1"/>
  <c r="Q393" s="1"/>
  <c r="E394"/>
  <c r="J394"/>
  <c r="P394"/>
  <c r="Q394" s="1"/>
  <c r="E395"/>
  <c r="P395" s="1"/>
  <c r="Q395" s="1"/>
  <c r="E396"/>
  <c r="P396" s="1"/>
  <c r="Q396" s="1"/>
  <c r="J396"/>
  <c r="I397"/>
  <c r="E398"/>
  <c r="J398"/>
  <c r="F399"/>
  <c r="G399"/>
  <c r="G397" s="1"/>
  <c r="H399"/>
  <c r="H397"/>
  <c r="K399"/>
  <c r="L399"/>
  <c r="L397" s="1"/>
  <c r="M399"/>
  <c r="M397" s="1"/>
  <c r="N399"/>
  <c r="N397" s="1"/>
  <c r="O399"/>
  <c r="E400"/>
  <c r="J400"/>
  <c r="E401"/>
  <c r="J401"/>
  <c r="P401" s="1"/>
  <c r="Q401" s="1"/>
  <c r="E402"/>
  <c r="J402"/>
  <c r="E403"/>
  <c r="P403" s="1"/>
  <c r="Q403" s="1"/>
  <c r="J403"/>
  <c r="J397" s="1"/>
  <c r="E404"/>
  <c r="O404"/>
  <c r="J404"/>
  <c r="E405"/>
  <c r="K405"/>
  <c r="O405"/>
  <c r="J405"/>
  <c r="P405" s="1"/>
  <c r="Q405" s="1"/>
  <c r="E406"/>
  <c r="P406"/>
  <c r="Q406" s="1"/>
  <c r="J406"/>
  <c r="F407"/>
  <c r="G407"/>
  <c r="H407"/>
  <c r="K407"/>
  <c r="L407"/>
  <c r="M407"/>
  <c r="N407"/>
  <c r="O407"/>
  <c r="E408"/>
  <c r="J408"/>
  <c r="P408" s="1"/>
  <c r="I409"/>
  <c r="E409"/>
  <c r="J409"/>
  <c r="I410"/>
  <c r="J410"/>
  <c r="E411"/>
  <c r="P411" s="1"/>
  <c r="Q411" s="1"/>
  <c r="E412"/>
  <c r="J412"/>
  <c r="F413"/>
  <c r="G413"/>
  <c r="H413"/>
  <c r="K413"/>
  <c r="L413"/>
  <c r="M413"/>
  <c r="N413"/>
  <c r="O413"/>
  <c r="E414"/>
  <c r="J414"/>
  <c r="E415"/>
  <c r="J415"/>
  <c r="E416"/>
  <c r="P416" s="1"/>
  <c r="Q416" s="1"/>
  <c r="J416"/>
  <c r="J418"/>
  <c r="J417"/>
  <c r="I417"/>
  <c r="I413"/>
  <c r="E418"/>
  <c r="P418" s="1"/>
  <c r="Q418" s="1"/>
  <c r="G420"/>
  <c r="H420"/>
  <c r="I420"/>
  <c r="L420"/>
  <c r="M420"/>
  <c r="N420"/>
  <c r="J421"/>
  <c r="P421" s="1"/>
  <c r="Q421" s="1"/>
  <c r="F422"/>
  <c r="J422"/>
  <c r="E423"/>
  <c r="J423"/>
  <c r="J424"/>
  <c r="P424" s="1"/>
  <c r="Q424" s="1"/>
  <c r="J425"/>
  <c r="P425" s="1"/>
  <c r="Q425" s="1"/>
  <c r="F426"/>
  <c r="F420" s="1"/>
  <c r="J426"/>
  <c r="E427"/>
  <c r="P427" s="1"/>
  <c r="Q427" s="1"/>
  <c r="O427"/>
  <c r="J427" s="1"/>
  <c r="E428"/>
  <c r="P428"/>
  <c r="Q428" s="1"/>
  <c r="J428"/>
  <c r="E429"/>
  <c r="P429"/>
  <c r="Q429" s="1"/>
  <c r="E430"/>
  <c r="J430"/>
  <c r="P430"/>
  <c r="Q430" s="1"/>
  <c r="E431"/>
  <c r="P431" s="1"/>
  <c r="Q431" s="1"/>
  <c r="J431"/>
  <c r="E432"/>
  <c r="P432" s="1"/>
  <c r="Q432" s="1"/>
  <c r="J432"/>
  <c r="E433"/>
  <c r="J433"/>
  <c r="E434"/>
  <c r="J434"/>
  <c r="E435"/>
  <c r="P435" s="1"/>
  <c r="Q435" s="1"/>
  <c r="J435"/>
  <c r="E436"/>
  <c r="J436"/>
  <c r="E437"/>
  <c r="J437"/>
  <c r="P437" s="1"/>
  <c r="Q437" s="1"/>
  <c r="E438"/>
  <c r="P438"/>
  <c r="Q438" s="1"/>
  <c r="J438"/>
  <c r="E439"/>
  <c r="K439"/>
  <c r="K420" s="1"/>
  <c r="O439"/>
  <c r="J439" s="1"/>
  <c r="P439" s="1"/>
  <c r="Q439" s="1"/>
  <c r="E440"/>
  <c r="J440"/>
  <c r="P440"/>
  <c r="Q440" s="1"/>
  <c r="E441"/>
  <c r="P441" s="1"/>
  <c r="Q441" s="1"/>
  <c r="O441"/>
  <c r="E442"/>
  <c r="J442"/>
  <c r="P442" s="1"/>
  <c r="Q442" s="1"/>
  <c r="E443"/>
  <c r="Q443"/>
  <c r="E444"/>
  <c r="J444"/>
  <c r="E445"/>
  <c r="J445"/>
  <c r="P445" s="1"/>
  <c r="Q445" s="1"/>
  <c r="E446"/>
  <c r="P446"/>
  <c r="Q446" s="1"/>
  <c r="J446"/>
  <c r="E447"/>
  <c r="O447"/>
  <c r="J447" s="1"/>
  <c r="P447" s="1"/>
  <c r="Q447" s="1"/>
  <c r="G448"/>
  <c r="H448"/>
  <c r="K448"/>
  <c r="L448"/>
  <c r="M448"/>
  <c r="N448"/>
  <c r="O448"/>
  <c r="F449"/>
  <c r="F448"/>
  <c r="J449"/>
  <c r="E450"/>
  <c r="J450"/>
  <c r="E451"/>
  <c r="P451" s="1"/>
  <c r="J451"/>
  <c r="I452"/>
  <c r="E452"/>
  <c r="P452" s="1"/>
  <c r="Q452" s="1"/>
  <c r="I448"/>
  <c r="J452"/>
  <c r="J453"/>
  <c r="P453" s="1"/>
  <c r="Q453" s="1"/>
  <c r="J454"/>
  <c r="J455"/>
  <c r="P455" s="1"/>
  <c r="Q455" s="1"/>
  <c r="F456"/>
  <c r="G456"/>
  <c r="H456"/>
  <c r="I456"/>
  <c r="K456"/>
  <c r="L456"/>
  <c r="M456"/>
  <c r="N456"/>
  <c r="O456"/>
  <c r="E457"/>
  <c r="P457" s="1"/>
  <c r="Q457" s="1"/>
  <c r="J457"/>
  <c r="E458"/>
  <c r="P458" s="1"/>
  <c r="Q458" s="1"/>
  <c r="E459"/>
  <c r="J459"/>
  <c r="E460"/>
  <c r="J460"/>
  <c r="E461"/>
  <c r="J461"/>
  <c r="E462"/>
  <c r="P462" s="1"/>
  <c r="Q462" s="1"/>
  <c r="J462"/>
  <c r="F463"/>
  <c r="G463"/>
  <c r="H463"/>
  <c r="J463"/>
  <c r="K463"/>
  <c r="L463"/>
  <c r="M463"/>
  <c r="N463"/>
  <c r="O463"/>
  <c r="E464"/>
  <c r="P464" s="1"/>
  <c r="Q464" s="1"/>
  <c r="E465"/>
  <c r="P465" s="1"/>
  <c r="Q465" s="1"/>
  <c r="E466"/>
  <c r="P466" s="1"/>
  <c r="Q466" s="1"/>
  <c r="I467"/>
  <c r="E468"/>
  <c r="P468" s="1"/>
  <c r="Q468" s="1"/>
  <c r="E469"/>
  <c r="P469"/>
  <c r="Q469" s="1"/>
  <c r="G470"/>
  <c r="H470"/>
  <c r="I470"/>
  <c r="K470"/>
  <c r="L470"/>
  <c r="M470"/>
  <c r="N470"/>
  <c r="E471"/>
  <c r="P471" s="1"/>
  <c r="Q471" s="1"/>
  <c r="E472"/>
  <c r="P472" s="1"/>
  <c r="Q472" s="1"/>
  <c r="J472"/>
  <c r="E473"/>
  <c r="P473" s="1"/>
  <c r="Q473" s="1"/>
  <c r="J473"/>
  <c r="E474"/>
  <c r="P474" s="1"/>
  <c r="Q474" s="1"/>
  <c r="J474"/>
  <c r="E475"/>
  <c r="P475" s="1"/>
  <c r="Q475" s="1"/>
  <c r="E476"/>
  <c r="J476"/>
  <c r="E477"/>
  <c r="P477" s="1"/>
  <c r="Q477" s="1"/>
  <c r="J477"/>
  <c r="E478"/>
  <c r="P478" s="1"/>
  <c r="Q478" s="1"/>
  <c r="J478"/>
  <c r="E479"/>
  <c r="P479" s="1"/>
  <c r="Q479" s="1"/>
  <c r="E480"/>
  <c r="P480" s="1"/>
  <c r="Q480" s="1"/>
  <c r="J480"/>
  <c r="E481"/>
  <c r="O481"/>
  <c r="J481" s="1"/>
  <c r="P481" s="1"/>
  <c r="Q481" s="1"/>
  <c r="E482"/>
  <c r="J482"/>
  <c r="E483"/>
  <c r="P483" s="1"/>
  <c r="Q483" s="1"/>
  <c r="J483"/>
  <c r="E484"/>
  <c r="J484"/>
  <c r="J485"/>
  <c r="P485" s="1"/>
  <c r="Q485" s="1"/>
  <c r="E486"/>
  <c r="P486"/>
  <c r="J486"/>
  <c r="E487"/>
  <c r="P487" s="1"/>
  <c r="Q487" s="1"/>
  <c r="J487"/>
  <c r="E488"/>
  <c r="P488" s="1"/>
  <c r="Q488" s="1"/>
  <c r="J488"/>
  <c r="E489"/>
  <c r="P489" s="1"/>
  <c r="Q489" s="1"/>
  <c r="J489"/>
  <c r="E490"/>
  <c r="P490" s="1"/>
  <c r="Q490" s="1"/>
  <c r="J490"/>
  <c r="T490"/>
  <c r="E491"/>
  <c r="J491"/>
  <c r="J492"/>
  <c r="P492" s="1"/>
  <c r="Q492" s="1"/>
  <c r="E493"/>
  <c r="P493" s="1"/>
  <c r="Q493" s="1"/>
  <c r="J493"/>
  <c r="E494"/>
  <c r="P494" s="1"/>
  <c r="Q494" s="1"/>
  <c r="J494"/>
  <c r="E495"/>
  <c r="P495" s="1"/>
  <c r="Q495" s="1"/>
  <c r="O495"/>
  <c r="J495" s="1"/>
  <c r="E496"/>
  <c r="J496"/>
  <c r="J497"/>
  <c r="P497" s="1"/>
  <c r="Q497" s="1"/>
  <c r="E498"/>
  <c r="P498" s="1"/>
  <c r="Q498" s="1"/>
  <c r="J498"/>
  <c r="E499"/>
  <c r="P499" s="1"/>
  <c r="Q499" s="1"/>
  <c r="J499"/>
  <c r="E500"/>
  <c r="J500"/>
  <c r="E501"/>
  <c r="P501" s="1"/>
  <c r="Q501" s="1"/>
  <c r="J501"/>
  <c r="E502"/>
  <c r="J502"/>
  <c r="P502"/>
  <c r="Q502" s="1"/>
  <c r="E503"/>
  <c r="P503" s="1"/>
  <c r="Q503" s="1"/>
  <c r="J503"/>
  <c r="E504"/>
  <c r="J504"/>
  <c r="P504"/>
  <c r="Q504" s="1"/>
  <c r="E505"/>
  <c r="J505"/>
  <c r="P505"/>
  <c r="Q505" s="1"/>
  <c r="E506"/>
  <c r="J506"/>
  <c r="P506"/>
  <c r="Q506" s="1"/>
  <c r="E507"/>
  <c r="J507"/>
  <c r="F508"/>
  <c r="E508" s="1"/>
  <c r="J508"/>
  <c r="E509"/>
  <c r="J509"/>
  <c r="E510"/>
  <c r="O510"/>
  <c r="J510" s="1"/>
  <c r="P510" s="1"/>
  <c r="Q510" s="1"/>
  <c r="E511"/>
  <c r="P511" s="1"/>
  <c r="Q511" s="1"/>
  <c r="K511"/>
  <c r="L511"/>
  <c r="J511" s="1"/>
  <c r="E512"/>
  <c r="J512"/>
  <c r="E513"/>
  <c r="P513" s="1"/>
  <c r="Q513" s="1"/>
  <c r="J513"/>
  <c r="E514"/>
  <c r="P514" s="1"/>
  <c r="Q514" s="1"/>
  <c r="J514"/>
  <c r="E515"/>
  <c r="P515" s="1"/>
  <c r="Q515" s="1"/>
  <c r="J515"/>
  <c r="E516"/>
  <c r="P516" s="1"/>
  <c r="Q516" s="1"/>
  <c r="J516"/>
  <c r="E517"/>
  <c r="J517"/>
  <c r="E518"/>
  <c r="J518"/>
  <c r="E519"/>
  <c r="J519"/>
  <c r="E520"/>
  <c r="P520" s="1"/>
  <c r="Q520" s="1"/>
  <c r="J520"/>
  <c r="E521"/>
  <c r="J521"/>
  <c r="E522"/>
  <c r="P522" s="1"/>
  <c r="Q522" s="1"/>
  <c r="J522"/>
  <c r="E523"/>
  <c r="P523" s="1"/>
  <c r="Q523" s="1"/>
  <c r="J523"/>
  <c r="E524"/>
  <c r="P524" s="1"/>
  <c r="Q524" s="1"/>
  <c r="J524"/>
  <c r="E525"/>
  <c r="P525" s="1"/>
  <c r="Q525" s="1"/>
  <c r="J525"/>
  <c r="E526"/>
  <c r="P526" s="1"/>
  <c r="Q526" s="1"/>
  <c r="J526"/>
  <c r="E527"/>
  <c r="J527"/>
  <c r="E528"/>
  <c r="J528"/>
  <c r="P528"/>
  <c r="Q528" s="1"/>
  <c r="E529"/>
  <c r="P529" s="1"/>
  <c r="Q529" s="1"/>
  <c r="J529"/>
  <c r="E530"/>
  <c r="P530" s="1"/>
  <c r="Q530" s="1"/>
  <c r="J530"/>
  <c r="E531"/>
  <c r="J531"/>
  <c r="E532"/>
  <c r="J532"/>
  <c r="E533"/>
  <c r="P533" s="1"/>
  <c r="Q533" s="1"/>
  <c r="J533"/>
  <c r="E534"/>
  <c r="J534"/>
  <c r="E535"/>
  <c r="P535" s="1"/>
  <c r="Q535" s="1"/>
  <c r="J535"/>
  <c r="E536"/>
  <c r="P536" s="1"/>
  <c r="Q536" s="1"/>
  <c r="J536"/>
  <c r="E537"/>
  <c r="P537" s="1"/>
  <c r="Q537" s="1"/>
  <c r="J537"/>
  <c r="E538"/>
  <c r="P538" s="1"/>
  <c r="Q538" s="1"/>
  <c r="J538"/>
  <c r="Q542"/>
  <c r="Q578"/>
  <c r="Q579"/>
  <c r="Q580"/>
  <c r="Q581"/>
  <c r="Q582"/>
  <c r="Q583"/>
  <c r="Q584"/>
  <c r="Q585"/>
  <c r="Q586"/>
  <c r="Q587"/>
  <c r="Q588"/>
  <c r="Q589"/>
  <c r="Q590"/>
  <c r="Q591"/>
  <c r="Q592"/>
  <c r="Q593"/>
  <c r="Q594"/>
  <c r="Q595"/>
  <c r="Q596"/>
  <c r="Q597"/>
  <c r="Q598"/>
  <c r="Q599"/>
  <c r="Q600"/>
  <c r="Q601"/>
  <c r="Q602"/>
  <c r="Q603"/>
  <c r="Q604"/>
  <c r="Q605"/>
  <c r="Q606"/>
  <c r="Q607"/>
  <c r="Q608"/>
  <c r="Q609"/>
  <c r="Q610"/>
  <c r="Q611"/>
  <c r="Q612"/>
  <c r="Q613"/>
  <c r="Q614"/>
  <c r="Q615"/>
  <c r="Q616"/>
  <c r="Q617"/>
  <c r="Q618"/>
  <c r="Q619"/>
  <c r="Q620"/>
  <c r="Q621"/>
  <c r="Q622"/>
  <c r="Q623"/>
  <c r="Q624"/>
  <c r="Q625"/>
  <c r="Q626"/>
  <c r="Q627"/>
  <c r="Q628"/>
  <c r="Q629"/>
  <c r="Q630"/>
  <c r="Q631"/>
  <c r="Q632"/>
  <c r="Q633"/>
  <c r="Q634"/>
  <c r="Q635"/>
  <c r="Q636"/>
  <c r="Q637"/>
  <c r="Q638"/>
  <c r="Q639"/>
  <c r="Q640"/>
  <c r="Q641"/>
  <c r="Q642"/>
  <c r="Q643"/>
  <c r="Q644"/>
  <c r="Q645"/>
  <c r="Q646"/>
  <c r="Q647"/>
  <c r="Q648"/>
  <c r="Q649"/>
  <c r="Q650"/>
  <c r="Q651"/>
  <c r="Q652"/>
  <c r="Q653"/>
  <c r="Q654"/>
  <c r="Q655"/>
  <c r="Q656"/>
  <c r="Q657"/>
  <c r="Q658"/>
  <c r="Q659"/>
  <c r="Q660"/>
  <c r="Q661"/>
  <c r="Q662"/>
  <c r="Q663"/>
  <c r="Q664"/>
  <c r="Q665"/>
  <c r="Q666"/>
  <c r="Q667"/>
  <c r="Q668"/>
  <c r="Q669"/>
  <c r="Q670"/>
  <c r="Q671"/>
  <c r="Q672"/>
  <c r="Q673"/>
  <c r="Q674"/>
  <c r="Q675"/>
  <c r="Q676"/>
  <c r="Q677"/>
  <c r="Q678"/>
  <c r="Q679"/>
  <c r="Q680"/>
  <c r="Q681"/>
  <c r="Q682"/>
  <c r="Q683"/>
  <c r="Q684"/>
  <c r="Q685"/>
  <c r="Q686"/>
  <c r="Q687"/>
  <c r="Q688"/>
  <c r="Q689"/>
  <c r="Q690"/>
  <c r="Q691"/>
  <c r="Q692"/>
  <c r="Q693"/>
  <c r="Q694"/>
  <c r="Q695"/>
  <c r="Q696"/>
  <c r="Q697"/>
  <c r="Q698"/>
  <c r="Q699"/>
  <c r="Q700"/>
  <c r="Q701"/>
  <c r="Q702"/>
  <c r="Q703"/>
  <c r="Q704"/>
  <c r="Q705"/>
  <c r="Q706"/>
  <c r="Q707"/>
  <c r="Q708"/>
  <c r="Q709"/>
  <c r="Q710"/>
  <c r="Q711"/>
  <c r="Q712"/>
  <c r="Q713"/>
  <c r="Q714"/>
  <c r="Q715"/>
  <c r="Q716"/>
  <c r="Q717"/>
  <c r="Q718"/>
  <c r="Q719"/>
  <c r="Q720"/>
  <c r="Q721"/>
  <c r="Q722"/>
  <c r="Q723"/>
  <c r="Q724"/>
  <c r="Q725"/>
  <c r="Q726"/>
  <c r="Q727"/>
  <c r="Q728"/>
  <c r="Q729"/>
  <c r="Q730"/>
  <c r="Q731"/>
  <c r="Q732"/>
  <c r="Q733"/>
  <c r="Q734"/>
  <c r="Q735"/>
  <c r="Q736"/>
  <c r="Q737"/>
  <c r="Q738"/>
  <c r="Q739"/>
  <c r="Q740"/>
  <c r="Q741"/>
  <c r="Q742"/>
  <c r="Q743"/>
  <c r="Q744"/>
  <c r="Q745"/>
  <c r="Q746"/>
  <c r="Q747"/>
  <c r="Q748"/>
  <c r="Q749"/>
  <c r="Q750"/>
  <c r="Q751"/>
  <c r="Q752"/>
  <c r="Q753"/>
  <c r="Q754"/>
  <c r="Q755"/>
  <c r="Q756"/>
  <c r="Q757"/>
  <c r="Q758"/>
  <c r="Q759"/>
  <c r="Q760"/>
  <c r="Q761"/>
  <c r="Q762"/>
  <c r="Q763"/>
  <c r="Q764"/>
  <c r="Q765"/>
  <c r="Q766"/>
  <c r="Q767"/>
  <c r="Q768"/>
  <c r="Q769"/>
  <c r="Q770"/>
  <c r="Q771"/>
  <c r="Q772"/>
  <c r="Q773"/>
  <c r="Q774"/>
  <c r="Q775"/>
  <c r="Q776"/>
  <c r="Q777"/>
  <c r="Q778"/>
  <c r="Q779"/>
  <c r="Q780"/>
  <c r="Q781"/>
  <c r="Q782"/>
  <c r="Q783"/>
  <c r="Q784"/>
  <c r="Q785"/>
  <c r="Q786"/>
  <c r="Q787"/>
  <c r="Q788"/>
  <c r="Q789"/>
  <c r="Q790"/>
  <c r="Q791"/>
  <c r="Q792"/>
  <c r="Q793"/>
  <c r="Q794"/>
  <c r="Q795"/>
  <c r="Q796"/>
  <c r="Q797"/>
  <c r="Q798"/>
  <c r="Q799"/>
  <c r="Q800"/>
  <c r="Q801"/>
  <c r="Q802"/>
  <c r="Q803"/>
  <c r="Q804"/>
  <c r="Q805"/>
  <c r="Q806"/>
  <c r="Q807"/>
  <c r="Q808"/>
  <c r="Q809"/>
  <c r="Q810"/>
  <c r="Q811"/>
  <c r="Q812"/>
  <c r="Q813"/>
  <c r="Q814"/>
  <c r="Q815"/>
  <c r="Q816"/>
  <c r="Q817"/>
  <c r="Q818"/>
  <c r="Q819"/>
  <c r="Q820"/>
  <c r="Q821"/>
  <c r="Q822"/>
  <c r="Q823"/>
  <c r="Q824"/>
  <c r="P236"/>
  <c r="Q236" s="1"/>
  <c r="K381"/>
  <c r="F397"/>
  <c r="E399"/>
  <c r="P399" s="1"/>
  <c r="Q399" s="1"/>
  <c r="E334"/>
  <c r="J74"/>
  <c r="P74" s="1"/>
  <c r="Q74" s="1"/>
  <c r="P326"/>
  <c r="Q326"/>
  <c r="P276"/>
  <c r="Q276" s="1"/>
  <c r="P152"/>
  <c r="Q152"/>
  <c r="Q541"/>
  <c r="P333"/>
  <c r="Q333"/>
  <c r="P317"/>
  <c r="Q317" s="1"/>
  <c r="F39"/>
  <c r="P341"/>
  <c r="Q341" s="1"/>
  <c r="P300"/>
  <c r="Q300" s="1"/>
  <c r="P289"/>
  <c r="Q289" s="1"/>
  <c r="P287"/>
  <c r="Q287" s="1"/>
  <c r="P267"/>
  <c r="Q267" s="1"/>
  <c r="E449"/>
  <c r="P449"/>
  <c r="Q449" s="1"/>
  <c r="P250"/>
  <c r="Q250" s="1"/>
  <c r="P223"/>
  <c r="Q223" s="1"/>
  <c r="L337"/>
  <c r="P507"/>
  <c r="Q507" s="1"/>
  <c r="P387"/>
  <c r="Q387"/>
  <c r="E237"/>
  <c r="P237"/>
  <c r="Q237" s="1"/>
  <c r="P391"/>
  <c r="Q391" s="1"/>
  <c r="P338"/>
  <c r="Q338" s="1"/>
  <c r="P263"/>
  <c r="Q263" s="1"/>
  <c r="P205"/>
  <c r="Q205" s="1"/>
  <c r="P347"/>
  <c r="Q347" s="1"/>
  <c r="P283"/>
  <c r="Q283" s="1"/>
  <c r="P244"/>
  <c r="Q244" s="1"/>
  <c r="E417"/>
  <c r="P417" s="1"/>
  <c r="Q417" s="1"/>
  <c r="P339"/>
  <c r="Q339"/>
  <c r="E281"/>
  <c r="P257"/>
  <c r="Q257" s="1"/>
  <c r="P31"/>
  <c r="P380"/>
  <c r="Q380" s="1"/>
  <c r="P369"/>
  <c r="Q369"/>
  <c r="P345"/>
  <c r="Q345" s="1"/>
  <c r="P278"/>
  <c r="Q278"/>
  <c r="P231"/>
  <c r="Q231" s="1"/>
  <c r="P53"/>
  <c r="Q53"/>
  <c r="P49"/>
  <c r="Q49" s="1"/>
  <c r="P47"/>
  <c r="Q47"/>
  <c r="P240"/>
  <c r="Q240"/>
  <c r="P227"/>
  <c r="Q227" s="1"/>
  <c r="P349"/>
  <c r="Q349" s="1"/>
  <c r="P320"/>
  <c r="Q320" s="1"/>
  <c r="G39"/>
  <c r="P159"/>
  <c r="Q159" s="1"/>
  <c r="P157"/>
  <c r="Q157"/>
  <c r="P155"/>
  <c r="Q155" s="1"/>
  <c r="P153"/>
  <c r="Q153"/>
  <c r="P149"/>
  <c r="Q149" s="1"/>
  <c r="P147"/>
  <c r="Q147"/>
  <c r="P116"/>
  <c r="Q116" s="1"/>
  <c r="P102"/>
  <c r="Q102"/>
  <c r="P95"/>
  <c r="Q95" s="1"/>
  <c r="P93"/>
  <c r="Q93"/>
  <c r="P48"/>
  <c r="Q48" s="1"/>
  <c r="P46"/>
  <c r="Q46"/>
  <c r="P37"/>
  <c r="Q37" s="1"/>
  <c r="P33"/>
  <c r="Q33"/>
  <c r="E410"/>
  <c r="P410" s="1"/>
  <c r="Q410" s="1"/>
  <c r="J373"/>
  <c r="P373" s="1"/>
  <c r="Q373" s="1"/>
  <c r="J441"/>
  <c r="J321"/>
  <c r="J318" s="1"/>
  <c r="I407"/>
  <c r="J308"/>
  <c r="O281"/>
  <c r="J43"/>
  <c r="P43" s="1"/>
  <c r="Q43" s="1"/>
  <c r="P40"/>
  <c r="Q40"/>
  <c r="J32"/>
  <c r="L381"/>
  <c r="P454"/>
  <c r="Q454" s="1"/>
  <c r="O73"/>
  <c r="P527"/>
  <c r="Q527" s="1"/>
  <c r="P404"/>
  <c r="Q404" s="1"/>
  <c r="P274"/>
  <c r="Q274" s="1"/>
  <c r="P272"/>
  <c r="Q272" s="1"/>
  <c r="P24"/>
  <c r="Q24" s="1"/>
  <c r="P534"/>
  <c r="Q534"/>
  <c r="P218"/>
  <c r="Q218" s="1"/>
  <c r="P174"/>
  <c r="Q174"/>
  <c r="Q148"/>
  <c r="P146"/>
  <c r="Q146" s="1"/>
  <c r="P144"/>
  <c r="Q144" s="1"/>
  <c r="P532"/>
  <c r="Q532" s="1"/>
  <c r="P220"/>
  <c r="Q220" s="1"/>
  <c r="P179"/>
  <c r="Q179" s="1"/>
  <c r="P151"/>
  <c r="Q151" s="1"/>
  <c r="P130"/>
  <c r="Q130" s="1"/>
  <c r="P114"/>
  <c r="Q114" s="1"/>
  <c r="P111"/>
  <c r="Q111" s="1"/>
  <c r="P109"/>
  <c r="Q109" s="1"/>
  <c r="P106"/>
  <c r="Q106" s="1"/>
  <c r="P81"/>
  <c r="Q81" s="1"/>
  <c r="P100"/>
  <c r="Q100" s="1"/>
  <c r="P38"/>
  <c r="Q38" s="1"/>
  <c r="P51"/>
  <c r="Q51" s="1"/>
  <c r="P181"/>
  <c r="Q181" s="1"/>
  <c r="P172"/>
  <c r="Q172" s="1"/>
  <c r="E426"/>
  <c r="P426" s="1"/>
  <c r="Q426" s="1"/>
  <c r="Q539"/>
  <c r="F381"/>
  <c r="O234"/>
  <c r="O381"/>
  <c r="J399"/>
  <c r="J368"/>
  <c r="P368" s="1"/>
  <c r="Q368" s="1"/>
  <c r="F21"/>
  <c r="E22"/>
  <c r="J328"/>
  <c r="J312"/>
  <c r="P531"/>
  <c r="Q531" s="1"/>
  <c r="P412"/>
  <c r="Q412" s="1"/>
  <c r="J407"/>
  <c r="P374"/>
  <c r="Q374"/>
  <c r="P372"/>
  <c r="Q372" s="1"/>
  <c r="K356"/>
  <c r="P358"/>
  <c r="Q358" s="1"/>
  <c r="Q316"/>
  <c r="P187"/>
  <c r="Q187"/>
  <c r="P173"/>
  <c r="Q173" s="1"/>
  <c r="P89"/>
  <c r="Q89"/>
  <c r="P70"/>
  <c r="Q70" s="1"/>
  <c r="P30"/>
  <c r="Q30"/>
  <c r="J448"/>
  <c r="P340"/>
  <c r="Q340" s="1"/>
  <c r="P329"/>
  <c r="Q329" s="1"/>
  <c r="E84"/>
  <c r="P84" s="1"/>
  <c r="Q84" s="1"/>
  <c r="P496"/>
  <c r="Q496" s="1"/>
  <c r="P461"/>
  <c r="Q461" s="1"/>
  <c r="P434"/>
  <c r="Q434" s="1"/>
  <c r="P423"/>
  <c r="Q423" s="1"/>
  <c r="J413"/>
  <c r="P365"/>
  <c r="Q365" s="1"/>
  <c r="P363"/>
  <c r="Q363" s="1"/>
  <c r="P361"/>
  <c r="Q361" s="1"/>
  <c r="P359"/>
  <c r="Q359"/>
  <c r="P351"/>
  <c r="Q351" s="1"/>
  <c r="P295"/>
  <c r="Q295" s="1"/>
  <c r="P259"/>
  <c r="Q259"/>
  <c r="P210"/>
  <c r="Q210" s="1"/>
  <c r="P208"/>
  <c r="Q208"/>
  <c r="Q186"/>
  <c r="P184"/>
  <c r="Q184" s="1"/>
  <c r="P135"/>
  <c r="Q135" s="1"/>
  <c r="J112"/>
  <c r="P97"/>
  <c r="Q97"/>
  <c r="P94"/>
  <c r="Q94" s="1"/>
  <c r="N84"/>
  <c r="P409"/>
  <c r="Q409" s="1"/>
  <c r="O337"/>
  <c r="F195"/>
  <c r="E225"/>
  <c r="E195" s="1"/>
  <c r="P195" s="1"/>
  <c r="Q195" s="1"/>
  <c r="P521"/>
  <c r="Q521"/>
  <c r="P460"/>
  <c r="Q460" s="1"/>
  <c r="P433"/>
  <c r="Q433"/>
  <c r="P371"/>
  <c r="Q371" s="1"/>
  <c r="P357"/>
  <c r="Q357" s="1"/>
  <c r="P344"/>
  <c r="Q344" s="1"/>
  <c r="P254"/>
  <c r="Q254" s="1"/>
  <c r="P215"/>
  <c r="Q215" s="1"/>
  <c r="P182"/>
  <c r="Q182" s="1"/>
  <c r="P134"/>
  <c r="Q134" s="1"/>
  <c r="P131"/>
  <c r="Q131" s="1"/>
  <c r="P127"/>
  <c r="Q127" s="1"/>
  <c r="P125"/>
  <c r="Q125" s="1"/>
  <c r="P121"/>
  <c r="Q121" s="1"/>
  <c r="P119"/>
  <c r="Q119" s="1"/>
  <c r="P115"/>
  <c r="Q115" s="1"/>
  <c r="P113"/>
  <c r="Q113" s="1"/>
  <c r="K69"/>
  <c r="P88"/>
  <c r="Q88" s="1"/>
  <c r="P82"/>
  <c r="Q82"/>
  <c r="P56"/>
  <c r="Q56" s="1"/>
  <c r="P512"/>
  <c r="Q512"/>
  <c r="P500"/>
  <c r="Q500"/>
  <c r="Q486"/>
  <c r="P482"/>
  <c r="Q482" s="1"/>
  <c r="P436"/>
  <c r="Q436" s="1"/>
  <c r="P315"/>
  <c r="Q315" s="1"/>
  <c r="P266"/>
  <c r="Q266" s="1"/>
  <c r="P229"/>
  <c r="Q229" s="1"/>
  <c r="P224"/>
  <c r="Q224"/>
  <c r="P222"/>
  <c r="Q222" s="1"/>
  <c r="P206"/>
  <c r="Q206"/>
  <c r="P204"/>
  <c r="Q204" s="1"/>
  <c r="P201"/>
  <c r="Q201"/>
  <c r="P137"/>
  <c r="Q137" s="1"/>
  <c r="P133"/>
  <c r="Q133"/>
  <c r="P128"/>
  <c r="Q128" s="1"/>
  <c r="P126"/>
  <c r="Q126"/>
  <c r="P124"/>
  <c r="Q124" s="1"/>
  <c r="P122"/>
  <c r="Q122"/>
  <c r="P120"/>
  <c r="Q120" s="1"/>
  <c r="P118"/>
  <c r="Q118"/>
  <c r="P98"/>
  <c r="Q98" s="1"/>
  <c r="P28"/>
  <c r="Q28"/>
  <c r="P286"/>
  <c r="Q286" s="1"/>
  <c r="P275"/>
  <c r="Q275"/>
  <c r="P269"/>
  <c r="Q269" s="1"/>
  <c r="P241"/>
  <c r="Q241"/>
  <c r="P232"/>
  <c r="Q232" s="1"/>
  <c r="P230"/>
  <c r="Q230"/>
  <c r="P228"/>
  <c r="Q228" s="1"/>
  <c r="P226"/>
  <c r="Q226"/>
  <c r="P27"/>
  <c r="Q27" s="1"/>
  <c r="P245"/>
  <c r="Q245"/>
  <c r="E467"/>
  <c r="P467" s="1"/>
  <c r="Q467" s="1"/>
  <c r="I463"/>
  <c r="J456"/>
  <c r="P450"/>
  <c r="Q450" s="1"/>
  <c r="P402"/>
  <c r="Q402" s="1"/>
  <c r="P400"/>
  <c r="Q400" s="1"/>
  <c r="P392"/>
  <c r="P247"/>
  <c r="Q247" s="1"/>
  <c r="P107"/>
  <c r="Q107" s="1"/>
  <c r="P101"/>
  <c r="Q101" s="1"/>
  <c r="E407"/>
  <c r="P484"/>
  <c r="Q484" s="1"/>
  <c r="P167"/>
  <c r="Q167"/>
  <c r="P165"/>
  <c r="Q165" s="1"/>
  <c r="P161"/>
  <c r="Q161"/>
  <c r="N69"/>
  <c r="P71"/>
  <c r="Q71" s="1"/>
  <c r="P25"/>
  <c r="Q25"/>
  <c r="P235"/>
  <c r="Q235" s="1"/>
  <c r="E456"/>
  <c r="P456"/>
  <c r="Q456" s="1"/>
  <c r="E356"/>
  <c r="O397"/>
  <c r="P518"/>
  <c r="Q518" s="1"/>
  <c r="P379"/>
  <c r="Q379" s="1"/>
  <c r="P307"/>
  <c r="Q307" s="1"/>
  <c r="P304"/>
  <c r="Q304" s="1"/>
  <c r="P299"/>
  <c r="Q299" s="1"/>
  <c r="P294"/>
  <c r="Q294" s="1"/>
  <c r="J86"/>
  <c r="E86"/>
  <c r="P83"/>
  <c r="Q83" s="1"/>
  <c r="I322"/>
  <c r="P314"/>
  <c r="Q314" s="1"/>
  <c r="P200"/>
  <c r="Q200"/>
  <c r="P196"/>
  <c r="Q196" s="1"/>
  <c r="P459"/>
  <c r="Q459"/>
  <c r="P370"/>
  <c r="Q370" s="1"/>
  <c r="P303"/>
  <c r="Q303"/>
  <c r="P221"/>
  <c r="Q221" s="1"/>
  <c r="P166"/>
  <c r="Q166"/>
  <c r="P160"/>
  <c r="Q160" s="1"/>
  <c r="Q543"/>
  <c r="P86"/>
  <c r="Q86" s="1"/>
  <c r="F132"/>
  <c r="E132" s="1"/>
  <c r="P334"/>
  <c r="Q334"/>
  <c r="F69"/>
  <c r="P444"/>
  <c r="Q444" s="1"/>
  <c r="P414"/>
  <c r="Q414" s="1"/>
  <c r="P301"/>
  <c r="Q301" s="1"/>
  <c r="P52"/>
  <c r="Q52" s="1"/>
  <c r="P36"/>
  <c r="Q36" s="1"/>
  <c r="J85"/>
  <c r="L84"/>
  <c r="J84"/>
  <c r="L69"/>
  <c r="P288"/>
  <c r="Q288"/>
  <c r="P277"/>
  <c r="Q277" s="1"/>
  <c r="P150"/>
  <c r="Q150"/>
  <c r="P509"/>
  <c r="Q509" s="1"/>
  <c r="P32"/>
  <c r="Q32" s="1"/>
  <c r="P308"/>
  <c r="Q308" s="1"/>
  <c r="O470"/>
  <c r="O69"/>
  <c r="P22"/>
  <c r="Q22" s="1"/>
  <c r="J281"/>
  <c r="P281"/>
  <c r="Q281" s="1"/>
  <c r="E397"/>
  <c r="P397" s="1"/>
  <c r="Q397" s="1"/>
  <c r="P519"/>
  <c r="Q519" s="1"/>
  <c r="P346"/>
  <c r="Q346"/>
  <c r="O322"/>
  <c r="J335"/>
  <c r="P310"/>
  <c r="Q310" s="1"/>
  <c r="P34"/>
  <c r="Q34" s="1"/>
  <c r="P476"/>
  <c r="Q476" s="1"/>
  <c r="P415"/>
  <c r="P413" s="1"/>
  <c r="Q413" s="1"/>
  <c r="E413"/>
  <c r="E312"/>
  <c r="P312" s="1"/>
  <c r="Q312" s="1"/>
  <c r="P323"/>
  <c r="Q323" s="1"/>
  <c r="P262"/>
  <c r="Q262"/>
  <c r="E21"/>
  <c r="Q392"/>
  <c r="P517"/>
  <c r="Q517" s="1"/>
  <c r="P491"/>
  <c r="Q491"/>
  <c r="E448"/>
  <c r="P448" s="1"/>
  <c r="Q448" s="1"/>
  <c r="K397"/>
  <c r="P362"/>
  <c r="Q362" s="1"/>
  <c r="P256"/>
  <c r="Q256"/>
  <c r="P104"/>
  <c r="Q104" s="1"/>
  <c r="P26"/>
  <c r="Q26" s="1"/>
  <c r="J22"/>
  <c r="J21"/>
  <c r="P21" s="1"/>
  <c r="Q21" s="1"/>
  <c r="P389"/>
  <c r="Q389" s="1"/>
  <c r="E242"/>
  <c r="J195"/>
  <c r="P378"/>
  <c r="P377" s="1"/>
  <c r="Q377" s="1"/>
  <c r="H84"/>
  <c r="H69"/>
  <c r="E318"/>
  <c r="P318" s="1"/>
  <c r="Q318" s="1"/>
  <c r="H39"/>
  <c r="P398"/>
  <c r="Q398" s="1"/>
  <c r="P248"/>
  <c r="Q248"/>
  <c r="P154"/>
  <c r="Q154" s="1"/>
  <c r="P108"/>
  <c r="Q108"/>
  <c r="I69"/>
  <c r="J242"/>
  <c r="P242" s="1"/>
  <c r="Q242" s="1"/>
  <c r="E234"/>
  <c r="E422"/>
  <c r="P422" s="1"/>
  <c r="Q422" s="1"/>
  <c r="Q378"/>
  <c r="E420"/>
  <c r="P238" l="1"/>
  <c r="Q238" s="1"/>
  <c r="J234"/>
  <c r="P234" s="1"/>
  <c r="Q234" s="1"/>
  <c r="E381"/>
  <c r="P386"/>
  <c r="Q386" s="1"/>
  <c r="P327"/>
  <c r="Q327" s="1"/>
  <c r="J322"/>
  <c r="P73"/>
  <c r="Q73" s="1"/>
  <c r="J69"/>
  <c r="P50"/>
  <c r="Q50" s="1"/>
  <c r="E39"/>
  <c r="Q408"/>
  <c r="P407"/>
  <c r="Q407" s="1"/>
  <c r="J470"/>
  <c r="J420"/>
  <c r="P420" s="1"/>
  <c r="Q420" s="1"/>
  <c r="E470"/>
  <c r="P508"/>
  <c r="Q508" s="1"/>
  <c r="P367"/>
  <c r="Q367" s="1"/>
  <c r="J356"/>
  <c r="P356" s="1"/>
  <c r="Q356" s="1"/>
  <c r="E322"/>
  <c r="P322" s="1"/>
  <c r="Q322" s="1"/>
  <c r="J381"/>
  <c r="J337"/>
  <c r="P337" s="1"/>
  <c r="Q337" s="1"/>
  <c r="P91"/>
  <c r="Q91" s="1"/>
  <c r="J39"/>
  <c r="E463"/>
  <c r="P463" s="1"/>
  <c r="Q463" s="1"/>
  <c r="Q415"/>
  <c r="P225"/>
  <c r="Q225" s="1"/>
  <c r="E69"/>
  <c r="P69" s="1"/>
  <c r="Q69" s="1"/>
  <c r="F470"/>
  <c r="S194"/>
  <c r="O420"/>
  <c r="P132"/>
  <c r="Q132" s="1"/>
  <c r="P470" l="1"/>
  <c r="Q470" s="1"/>
  <c r="P381"/>
  <c r="Q381" s="1"/>
  <c r="P39"/>
  <c r="Q39" s="1"/>
</calcChain>
</file>

<file path=xl/sharedStrings.xml><?xml version="1.0" encoding="utf-8"?>
<sst xmlns="http://schemas.openxmlformats.org/spreadsheetml/2006/main" count="1960" uniqueCount="1185">
  <si>
    <t xml:space="preserve">Субвенція з місцевого бюджету на здійснення переданих видатків у сфері освіти за рахунок коштів освітньої субвенції </t>
  </si>
  <si>
    <t>Забезпечення соціальними послугами стаціонарного догляду з наданням місця для проживання, всебічної підтримки, захисту та безпеки осіб, які не можуть вести самостійний спосіб життя через похилий вік, фізичні та розумові вади, психічні захворювання або інші хвороби</t>
  </si>
  <si>
    <t>1090 (091106)</t>
  </si>
  <si>
    <t>фінансування програми розроблення містобудівної документації у Львівській області</t>
  </si>
  <si>
    <t>реалізацію програми з питань безпеки та правопорядку на період підготовки та проведення в Україні фінальної частини чемпіонату Європи 2012 року з футболу</t>
  </si>
  <si>
    <t>Департамент освіти і науки</t>
  </si>
  <si>
    <t>1040</t>
  </si>
  <si>
    <t>1050</t>
  </si>
  <si>
    <t>0810 (130112)</t>
  </si>
  <si>
    <t>0732 (080201)</t>
  </si>
  <si>
    <t>0763 (081002)</t>
  </si>
  <si>
    <t>0731 (080101)</t>
  </si>
  <si>
    <t>2010</t>
  </si>
  <si>
    <t>Багатопрофільна стаціонарна медична допомога населенню</t>
  </si>
  <si>
    <t>2030</t>
  </si>
  <si>
    <t>Спеціалізована стаціонарна медична допомога населенню</t>
  </si>
  <si>
    <t>2050</t>
  </si>
  <si>
    <t>Лікарсько-акушерська допомога  вагітним, породіллям та новонародженим</t>
  </si>
  <si>
    <t>2060</t>
  </si>
  <si>
    <t>у тому числі на реалізацію програм в галузі правоохоронної діяльності та забезпечення безпеки державного кордону в межах Львівської області</t>
  </si>
  <si>
    <t>Облдержадміністрація</t>
  </si>
  <si>
    <t>070602</t>
  </si>
  <si>
    <t>0200000</t>
  </si>
  <si>
    <t>0800000</t>
  </si>
  <si>
    <t>з них на заходи з енергозбереження для бюджетних установ</t>
  </si>
  <si>
    <t>на проведення заходів з пошуку і впорядкуванню поховань жертв війни та політичних репресій</t>
  </si>
  <si>
    <t>2717300</t>
  </si>
  <si>
    <t>2717330</t>
  </si>
  <si>
    <t>у тому числі: заходи присвяченні відзначенню 150-річчя із дня народження І. Франка</t>
  </si>
  <si>
    <t>в тому числі заходи, спрямовані на розвиток та реорганізацію міжрегіонального та прикордонного співробітництва у сфері зовнішньоекономічної діяльності</t>
  </si>
  <si>
    <t>Субвенція з місцевого бюджету на реалізацію заходів, спрямованих на розвиток системи охорони здоров'я у сільській місцевості за рахунок відповідної субвенції з державного бюджету</t>
  </si>
  <si>
    <t>видатки за рахунок коштів субвенції з державного бюджету місцевим бюджетам на будівництво, реконструкцію, ремонт та утримання вулиць і доріг комунальної власності у населених пунктах</t>
  </si>
  <si>
    <t>видатки за рахунок коштів від надходжень збору за першу реєстрацію транспортних засобів</t>
  </si>
  <si>
    <t>у тому числі:</t>
  </si>
  <si>
    <t>1120</t>
  </si>
  <si>
    <t>1140</t>
  </si>
  <si>
    <t>проведення аварійно-відновлювальних робіт по водопостачанню та водовідведенню по вул. Грушевського в м. Бориславі</t>
  </si>
  <si>
    <t>програма по забезпеченню підготовки кадрів у здійсненні профілактичної роботи щодо протипожежного захисту</t>
  </si>
  <si>
    <t>0180 (250380)</t>
  </si>
  <si>
    <t>0490 (150101)</t>
  </si>
  <si>
    <t>0511 (200200)</t>
  </si>
  <si>
    <t>0829 (150201)</t>
  </si>
  <si>
    <t>0421 (160903)</t>
  </si>
  <si>
    <t>0520 (200600)</t>
  </si>
  <si>
    <t>0511 (240601)</t>
  </si>
  <si>
    <t>0456 (170703)</t>
  </si>
  <si>
    <t xml:space="preserve">Надання загальної середньої освіти спеціалізованими закладами загальної середньої освіти </t>
  </si>
  <si>
    <t>Підготовка кадрів професійно-технічними закладами та іншими закладами освіти</t>
  </si>
  <si>
    <t>Підготовка кадрів вищими навчальними закладами І і ІІ рівнів акредитації (коледжами, технікумами, училищами)</t>
  </si>
  <si>
    <t>0942 (070602)</t>
  </si>
  <si>
    <t>1130</t>
  </si>
  <si>
    <t>Утримання та розвиток автомобільних доріг та дорожньої інфраструктури за рахунок субвенції з державного бюджету</t>
  </si>
  <si>
    <t>Обслуговування місцевого боргу</t>
  </si>
  <si>
    <t>2130</t>
  </si>
  <si>
    <t>Спеціалізована амбулаторно-поліклінічна допомога населенню</t>
  </si>
  <si>
    <t xml:space="preserve">з них на: розвиток музейної справи </t>
  </si>
  <si>
    <t>Адресно-довідкові бюро</t>
  </si>
  <si>
    <t>0456 (170704)</t>
  </si>
  <si>
    <t>0180 (250324)</t>
  </si>
  <si>
    <t>0813200</t>
  </si>
  <si>
    <t>3200</t>
  </si>
  <si>
    <t>9380</t>
  </si>
  <si>
    <t>0619380</t>
  </si>
  <si>
    <t>Субвенція з місцевого бюджету за рахунок залишку коштів субвенцій на надання державної підтримки особам з особливими освітніми потребами, що утворився на початок бюджетного періоду</t>
  </si>
  <si>
    <t>9320</t>
  </si>
  <si>
    <t>Субвенція з місцевого бюджету за рахунок залишку коштів освітної субвенції, що утворився на початок бюджетного періоду</t>
  </si>
  <si>
    <t>0611042</t>
  </si>
  <si>
    <t>1042</t>
  </si>
  <si>
    <t>0611045</t>
  </si>
  <si>
    <t>1045</t>
  </si>
  <si>
    <t>Субвенція з місцевого бюджету на здійснення заходів щодо соціально-економічного розвитку окремих територій за рахунок відповідної субвенції з державного бюджету</t>
  </si>
  <si>
    <t>080500</t>
  </si>
  <si>
    <t>060103</t>
  </si>
  <si>
    <t>060107</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</si>
  <si>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</si>
  <si>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</si>
  <si>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0813171</t>
  </si>
  <si>
    <t>3171</t>
  </si>
  <si>
    <t>Членські внески до асоціацій органів місцевого самоврядування</t>
  </si>
  <si>
    <t>0110180</t>
  </si>
  <si>
    <t>0133 (250404)</t>
  </si>
  <si>
    <t>Інша діяльність у сфері державного управління</t>
  </si>
  <si>
    <t>0443 (150201)</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</si>
  <si>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</si>
  <si>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 xml:space="preserve">заходи щодо проведення пошуку і впорядкування поховань українців за кордоном </t>
  </si>
  <si>
    <r>
      <t>0490 (</t>
    </r>
    <r>
      <rPr>
        <sz val="12"/>
        <rFont val="Times New Roman Cyr"/>
        <charset val="204"/>
      </rPr>
      <t>180410)</t>
    </r>
  </si>
  <si>
    <t>0133</t>
  </si>
  <si>
    <t>0617770</t>
  </si>
  <si>
    <t>2717321</t>
  </si>
  <si>
    <t>Надання фінансової підтримки установам і організаціям фізкультурно- спортивного спрямування (ДЮСШ, ФСТ, ЦОП)</t>
  </si>
  <si>
    <t>Здійснення фізкультурно-спортивної та реабілітаційної роботи серед осіб з інвалідністю</t>
  </si>
  <si>
    <t>0611040, 0611070, 0611080</t>
  </si>
  <si>
    <t>1040, 1070, 1080</t>
  </si>
  <si>
    <t>1023</t>
  </si>
  <si>
    <t>0443 (180410)</t>
  </si>
  <si>
    <t>2717693</t>
  </si>
  <si>
    <t>1014040</t>
  </si>
  <si>
    <t>Спеціальні приймальники-розподільники</t>
  </si>
  <si>
    <t>061007</t>
  </si>
  <si>
    <t>Інші заходи, пов´язані з економічною діяльністю</t>
  </si>
  <si>
    <t>0540 (240604)</t>
  </si>
  <si>
    <t>8313</t>
  </si>
  <si>
    <t>7610</t>
  </si>
  <si>
    <t>0513 (240603)</t>
  </si>
  <si>
    <t>2318420</t>
  </si>
  <si>
    <t>2717150</t>
  </si>
  <si>
    <t>1010 (091303)</t>
  </si>
  <si>
    <t>1010 (091304)</t>
  </si>
  <si>
    <t>1040 (090802)</t>
  </si>
  <si>
    <t>0180 (250376)</t>
  </si>
  <si>
    <t>0821 (110102)</t>
  </si>
  <si>
    <t>Ліквідація іншого забруднення навколишнього природного середовища</t>
  </si>
  <si>
    <t>з них на: реалізацію Комплексної програми соціальної підтримки окремих категорій громадян</t>
  </si>
  <si>
    <t>Заходи з медичного забезпечення на проведення фінальної частини турніру чемпіонату Європи з футболу в Україні у 2012 році</t>
  </si>
  <si>
    <t>0763 (081001)</t>
  </si>
  <si>
    <t>0763 (081009)</t>
  </si>
  <si>
    <t>0180 (250323)</t>
  </si>
  <si>
    <t>1070 (090212)</t>
  </si>
  <si>
    <t>1070 (090403)</t>
  </si>
  <si>
    <t>1030 (090417)</t>
  </si>
  <si>
    <t>1010 (090601)</t>
  </si>
  <si>
    <t>1040 (090700)</t>
  </si>
  <si>
    <t>1020 (090901)</t>
  </si>
  <si>
    <t xml:space="preserve">0922 </t>
  </si>
  <si>
    <t>Надання загальної середньої освіти спеціальними закладами загальної середньої освіти для дітей, які потребують корекції фізичного та /або розумового розвитку</t>
  </si>
  <si>
    <t>Компенсаційні виплати на пільговий проїзд автомобільним транспортом окремим категоріям громадян</t>
  </si>
  <si>
    <t>Екстрена та швидка медична допомога населенню</t>
  </si>
  <si>
    <t>Надання загальної середньої освіти загальноосвiтнiми школами-iнтернатами</t>
  </si>
  <si>
    <t>0611120, 0611140</t>
  </si>
  <si>
    <t>1120, 1140</t>
  </si>
  <si>
    <t>1090, 1150, 1161</t>
  </si>
  <si>
    <t>0960 (070401), 0990 (070802)</t>
  </si>
  <si>
    <t>Інші заклади освіти</t>
  </si>
  <si>
    <t>0619330</t>
  </si>
  <si>
    <t>9330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</si>
  <si>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</si>
  <si>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 xml:space="preserve"> комунальні послуги та енергоносії</t>
  </si>
  <si>
    <t xml:space="preserve">Фінансова підтримка філармоній, художніх і музичних колективів,ансамблів, концертних та циркових організацій </t>
  </si>
  <si>
    <t>у тому числі:на реалізацію програм в галузі правоохоронної діяльності та забезпечення безпеки державного кордону в межах Львівської області</t>
  </si>
  <si>
    <t>0180 (250339)</t>
  </si>
  <si>
    <t>Департамент агропромислового розвитку</t>
  </si>
  <si>
    <t>з них; для комунального підприємства Львівської обласної ради "Управління капітального будівництва"</t>
  </si>
  <si>
    <t>2090</t>
  </si>
  <si>
    <t>0921</t>
  </si>
  <si>
    <t>Підготовка кадрів закладами фахової передвищої освіти за рахунок коштів місцевого бюджету</t>
  </si>
  <si>
    <t>1020</t>
  </si>
  <si>
    <t>Субвенція з місцевого бюджету на виконання інвестиційних проектів</t>
  </si>
  <si>
    <t>0320 (210105)</t>
  </si>
  <si>
    <t>Субвенція з місцевого бюджету державному бюджету на виконання програм соціально-економічного розвитку регіонів</t>
  </si>
  <si>
    <t>060702</t>
  </si>
  <si>
    <t>061003</t>
  </si>
  <si>
    <t>Департамент міжнародної технічної допомоги та міжнародного співробітництва</t>
  </si>
  <si>
    <t>Департамент розвитку та експлуатації житлово-комунального господарства</t>
  </si>
  <si>
    <t xml:space="preserve"> програми забезпечення опорних шкіл меблями та дидактичними матеріалами</t>
  </si>
  <si>
    <t xml:space="preserve">Інші програми та заходи у сфері освіти </t>
  </si>
  <si>
    <t>Утримання та розвиток автомобільних доріг та дорожньої інфраструктури за рахунок коштів місцевого бюджету</t>
  </si>
  <si>
    <t>5052</t>
  </si>
  <si>
    <t>1115052</t>
  </si>
  <si>
    <t>8420</t>
  </si>
  <si>
    <t>3719160</t>
  </si>
  <si>
    <t>9160</t>
  </si>
  <si>
    <r>
      <t>Інші заходи, пов</t>
    </r>
    <r>
      <rPr>
        <sz val="12"/>
        <rFont val="Arial"/>
        <family val="2"/>
        <charset val="204"/>
      </rPr>
      <t>´</t>
    </r>
    <r>
      <rPr>
        <sz val="12"/>
        <rFont val="Times New Roman"/>
        <family val="1"/>
        <charset val="204"/>
      </rPr>
      <t>язані з економічною діяльністю (нерозподілені видатки)</t>
    </r>
  </si>
  <si>
    <t>на забезпечення житлом спортсмена Сосновського Д.Д.</t>
  </si>
  <si>
    <t>Інформаційно-методичне та просвітницьке забезпечення в галузі охорони здоров'я</t>
  </si>
  <si>
    <t>Проведення належної медико-соціальної експертизи (МСЕК)</t>
  </si>
  <si>
    <t>Утримання та розвиток автомобільних доріг та дорожньої інфраструктури за рахунок трансфертів з інших місцевих бюджетів</t>
  </si>
  <si>
    <t>0456</t>
  </si>
  <si>
    <t>2619770</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</si>
  <si>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</si>
  <si>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0813192</t>
  </si>
  <si>
    <t>3192</t>
  </si>
  <si>
    <t>0712146</t>
  </si>
  <si>
    <t>2146</t>
  </si>
  <si>
    <t xml:space="preserve">0763 </t>
  </si>
  <si>
    <t>Відшкодування вартості лікарських засобів для лікування окремих захворювань</t>
  </si>
  <si>
    <t>0460 (250404)</t>
  </si>
  <si>
    <t>5031</t>
  </si>
  <si>
    <t xml:space="preserve">Підвищення кваліфікації, перепідготовка кадрів  закладами післядипломної освіти </t>
  </si>
  <si>
    <t>1113131</t>
  </si>
  <si>
    <t>виконання обласної програми з покращення соціального захисту багатодітних сімей, що проживають на території Львівської області</t>
  </si>
  <si>
    <t>1040 (091101)</t>
  </si>
  <si>
    <t>1040 (091108)</t>
  </si>
  <si>
    <t>1010 (091206)</t>
  </si>
  <si>
    <t>1090 (091212)</t>
  </si>
  <si>
    <t xml:space="preserve">з них на: </t>
  </si>
  <si>
    <t>0714030</t>
  </si>
  <si>
    <t>0717300</t>
  </si>
  <si>
    <t>0717322</t>
  </si>
  <si>
    <t>0717670</t>
  </si>
  <si>
    <t>0719710</t>
  </si>
  <si>
    <t>0719410</t>
  </si>
  <si>
    <t>0719770</t>
  </si>
  <si>
    <t>Інші заходи громадського порядку та безпеки</t>
  </si>
  <si>
    <t>2918230</t>
  </si>
  <si>
    <t>Забезпечення діяльності заповідників</t>
  </si>
  <si>
    <t>0828 (110204)</t>
  </si>
  <si>
    <t>0620 (100201)</t>
  </si>
  <si>
    <t>6012</t>
  </si>
  <si>
    <t>Забезпечення діяльності з виробництва, транспортування, постачання теплової енергії</t>
  </si>
  <si>
    <t>0620 (100209)</t>
  </si>
  <si>
    <t>6040</t>
  </si>
  <si>
    <t>8311</t>
  </si>
  <si>
    <t>Охорона i рацiональне використання природних ресурсів</t>
  </si>
  <si>
    <t>7321</t>
  </si>
  <si>
    <t>0921 (150110, 150111, 150112)</t>
  </si>
  <si>
    <t>7350</t>
  </si>
  <si>
    <t>0619320</t>
  </si>
  <si>
    <t>8230</t>
  </si>
  <si>
    <t xml:space="preserve">0320 </t>
  </si>
  <si>
    <t>0813230</t>
  </si>
  <si>
    <t>Департамент соціального захисту населення</t>
  </si>
  <si>
    <t>програма забезпечення безпеки руху</t>
  </si>
  <si>
    <t xml:space="preserve">Інші заклади та заходи </t>
  </si>
  <si>
    <t xml:space="preserve">Проведення спортивної роботи в регіоні </t>
  </si>
  <si>
    <t>5011</t>
  </si>
  <si>
    <t>Утримання центрів фізичної культури і спорту осіб з інвалідністю і реабілітаційних шкіл</t>
  </si>
  <si>
    <t>0613111</t>
  </si>
  <si>
    <t>0613121</t>
  </si>
  <si>
    <t>0613130</t>
  </si>
  <si>
    <t>0613230</t>
  </si>
  <si>
    <t>0613140</t>
  </si>
  <si>
    <t>0614030</t>
  </si>
  <si>
    <t>0615022</t>
  </si>
  <si>
    <t>0615032</t>
  </si>
  <si>
    <t>0617300</t>
  </si>
  <si>
    <t>0617321</t>
  </si>
  <si>
    <t>0618110</t>
  </si>
  <si>
    <t>0618340</t>
  </si>
  <si>
    <t>0617640</t>
  </si>
  <si>
    <t>Департамент паливно-енергетичного комплексу, енергоефективності та житлово-комунального господарства</t>
  </si>
  <si>
    <t>0619800</t>
  </si>
  <si>
    <t>3519770</t>
  </si>
  <si>
    <t>0719800</t>
  </si>
  <si>
    <t>апарату обласної ради</t>
  </si>
  <si>
    <t>0811110</t>
  </si>
  <si>
    <t>Пільгове медичне обслуговування осіб, які постраждали внаслідок Чорнобильської катастрофи</t>
  </si>
  <si>
    <t>3070</t>
  </si>
  <si>
    <t>0941 (070601), 0950 (070701)</t>
  </si>
  <si>
    <t>2919770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</si>
  <si>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</si>
  <si>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0113230</t>
  </si>
  <si>
    <t>3230</t>
  </si>
  <si>
    <t>0712130</t>
  </si>
  <si>
    <t>0712144</t>
  </si>
  <si>
    <t>Заходи з оздоровлення та відпочинку дітей</t>
  </si>
  <si>
    <t>0830 (120100)</t>
  </si>
  <si>
    <t>0411 (180410)</t>
  </si>
  <si>
    <t>Забезпечення підготовки спортсменів  школами вищої спортивної майстерності</t>
  </si>
  <si>
    <t>Утримання та фінансова підтримка  спортивних споруд</t>
  </si>
  <si>
    <t>2020</t>
  </si>
  <si>
    <t>0734 (080204, 080205)</t>
  </si>
  <si>
    <t>2040</t>
  </si>
  <si>
    <t>0619310</t>
  </si>
  <si>
    <t>9310</t>
  </si>
  <si>
    <t>Управління молоді та спорту</t>
  </si>
  <si>
    <t>1113133</t>
  </si>
  <si>
    <t>1113241</t>
  </si>
  <si>
    <t>Забезпечення діяльності інших закладів у сфері освіти</t>
  </si>
  <si>
    <t>0712151</t>
  </si>
  <si>
    <t>2151</t>
  </si>
  <si>
    <t>Обласна рада</t>
  </si>
  <si>
    <t>надання фінансової підтримки комунальному підприємству "Підприємство автотранспортного обслуговування"</t>
  </si>
  <si>
    <t xml:space="preserve"> підготовку та участь у всеукраїнських та міжнародних змаганнях гандбольного клубу "Галичанка"  та баскетбольного клубу "Львівська Політехніка"</t>
  </si>
  <si>
    <t>будівництво, реконструкцію, ремонт і утримання автомобільних доріг, що належать до комунальної власності</t>
  </si>
  <si>
    <t>0117340</t>
  </si>
  <si>
    <t>Забезпечення діяльності бібліотек</t>
  </si>
  <si>
    <t>7300</t>
  </si>
  <si>
    <t>Будівництво та регіональний розвиток</t>
  </si>
  <si>
    <t>2019770</t>
  </si>
  <si>
    <t>Нерозподілені видатки</t>
  </si>
  <si>
    <t>0712000</t>
  </si>
  <si>
    <t>2000</t>
  </si>
  <si>
    <t xml:space="preserve"> (080000)</t>
  </si>
  <si>
    <t>0817330</t>
  </si>
  <si>
    <t xml:space="preserve">Підтримка спорту вищих досягнень та організацій, які здійснюють фізкультурно-спортивну діяльність в регіоні </t>
  </si>
  <si>
    <t>0810 (130106)</t>
  </si>
  <si>
    <t>1070 (170102)</t>
  </si>
  <si>
    <t>1017630</t>
  </si>
  <si>
    <t>0470</t>
  </si>
  <si>
    <t>3123</t>
  </si>
  <si>
    <t>Підготовка кадрів закладами фахової передвищої освіти за рахунок освітньої субвенції</t>
  </si>
  <si>
    <t xml:space="preserve">0950 </t>
  </si>
  <si>
    <t xml:space="preserve">0990 </t>
  </si>
  <si>
    <t>0611141</t>
  </si>
  <si>
    <t>1141</t>
  </si>
  <si>
    <t>0611142</t>
  </si>
  <si>
    <t>1142</t>
  </si>
  <si>
    <t>0711110</t>
  </si>
  <si>
    <t>0942</t>
  </si>
  <si>
    <t xml:space="preserve">0941 </t>
  </si>
  <si>
    <t>0711101</t>
  </si>
  <si>
    <t>0711102</t>
  </si>
  <si>
    <t>Утримання та забезпечення діяльності центрів соціальних служб</t>
  </si>
  <si>
    <t>Встановлення телефонів особам з інвалідністю І і ІІ груп</t>
  </si>
  <si>
    <t>з них на придбання автобуса для театру ім. Ю. Дрогобича</t>
  </si>
  <si>
    <t>0210180</t>
  </si>
  <si>
    <t>Забезпечення функціонування підприємств, установ та організацій, що виробляють, виконують та/або надають житлово-комунальні послуги</t>
  </si>
  <si>
    <t>0118410</t>
  </si>
  <si>
    <t>8410</t>
  </si>
  <si>
    <t>Загальний фонд</t>
  </si>
  <si>
    <t>Збереження природно-заповідного фонду</t>
  </si>
  <si>
    <t>16</t>
  </si>
  <si>
    <t>0600000</t>
  </si>
  <si>
    <t>06</t>
  </si>
  <si>
    <t>0611020</t>
  </si>
  <si>
    <t>0922 (070301, 070304, 070307)</t>
  </si>
  <si>
    <t>розвиток мережі дошкільних навчальних закладів</t>
  </si>
  <si>
    <t xml:space="preserve">у тому числі на утримання: </t>
  </si>
  <si>
    <t>до розпорядження начальника</t>
  </si>
  <si>
    <t>1080</t>
  </si>
  <si>
    <t>Код програмної класифікації видатків та кредитування місцевих бюджетів</t>
  </si>
  <si>
    <t>видатки розвитку</t>
  </si>
  <si>
    <t>видатки споживання</t>
  </si>
  <si>
    <t xml:space="preserve">Спеціальний фонд </t>
  </si>
  <si>
    <t>Забезпечення діяльності інших закладів у сфері охорони здоров’я</t>
  </si>
  <si>
    <t>Реалізація програм і заходів в галузі туризму та курортів</t>
  </si>
  <si>
    <t xml:space="preserve">Інші заклади </t>
  </si>
  <si>
    <t>Інші заходи соціального характеру</t>
  </si>
  <si>
    <t>0919270</t>
  </si>
  <si>
    <t>9270</t>
  </si>
  <si>
    <t>1517367</t>
  </si>
  <si>
    <t>7367</t>
  </si>
  <si>
    <t>у тому числі: надання допомоги малозабезпеченим громадянам області за розпорядженнями голови обласної ради за власним поданням -228 т.грн., та подання депутатів з розрахунку 2тис.грн. в місяць на одного депутата -2880 тис.грн.</t>
  </si>
  <si>
    <t>2819740</t>
  </si>
  <si>
    <t>9740</t>
  </si>
  <si>
    <t>Субвенція з місцевого бюджету на здійснення природоохоронних заходів</t>
  </si>
  <si>
    <t>з них: видатки на заходи з розвитку української мови</t>
  </si>
  <si>
    <t>розвиток  дитячо-юнацького  футболу</t>
  </si>
  <si>
    <t>"Цукровий діабет та лікування нецукрового діабету"</t>
  </si>
  <si>
    <t>0712020</t>
  </si>
  <si>
    <t>0712030</t>
  </si>
  <si>
    <t>0712040</t>
  </si>
  <si>
    <t>0712050</t>
  </si>
  <si>
    <t>0712060</t>
  </si>
  <si>
    <t>0712070</t>
  </si>
  <si>
    <t>0712090</t>
  </si>
  <si>
    <t>0712120</t>
  </si>
  <si>
    <t>1017640</t>
  </si>
  <si>
    <t>2519800</t>
  </si>
  <si>
    <t>на виконання цільової соціальної програми облаштування дитячих ігрових майданчиків у Львівській області на 2010-2012 роки</t>
  </si>
  <si>
    <t>придбання та забезпечення ЗНЗ підручником "Основи християнської етики" для 8 класу</t>
  </si>
  <si>
    <t>1060 (250907)</t>
  </si>
  <si>
    <t>6084</t>
  </si>
  <si>
    <t>9230</t>
  </si>
  <si>
    <t>9210</t>
  </si>
  <si>
    <t>9220</t>
  </si>
  <si>
    <t>будівництво, реконструкцію, ремонт і утримання автомобільних доріг загального користування місцевого значення</t>
  </si>
  <si>
    <t>070502</t>
  </si>
  <si>
    <r>
      <t>Будівництво об</t>
    </r>
    <r>
      <rPr>
        <sz val="12"/>
        <rFont val="Arial"/>
        <family val="2"/>
        <charset val="204"/>
      </rPr>
      <t>´</t>
    </r>
    <r>
      <rPr>
        <sz val="12"/>
        <rFont val="Times New Roman Cyr"/>
        <family val="1"/>
        <charset val="204"/>
      </rPr>
      <t>єктів житлово-комунального господарства</t>
    </r>
  </si>
  <si>
    <t>Проектування, реставрація та охорона пам'яток архітектури</t>
  </si>
  <si>
    <t>програми дофінансування на конкурентних засадах мікропроектів щодо покращення якості життя вразливих груп населення області, що фінансуються з різних джерел</t>
  </si>
  <si>
    <t>1070</t>
  </si>
  <si>
    <t>Програми соціального захисту інвалідів</t>
  </si>
  <si>
    <t>0722 (080400)</t>
  </si>
  <si>
    <t>1090 (090412)</t>
  </si>
  <si>
    <t>1030 (091209)</t>
  </si>
  <si>
    <t>0443</t>
  </si>
  <si>
    <t>0817323</t>
  </si>
  <si>
    <t>7323</t>
  </si>
  <si>
    <t>Будівництво установ та закладів соціальної сфери</t>
  </si>
  <si>
    <t>1017324</t>
  </si>
  <si>
    <t>7324</t>
  </si>
  <si>
    <t>Будівництво установ та закладів культури</t>
  </si>
  <si>
    <t>Здійснення заходів та реалізація проектів на виконання Державної цільової соціальної програми "Молодь України"</t>
  </si>
  <si>
    <t>з них: на оплату комунальних послуг та енергоносіїв ветеранським організаціям, які відповідно до ст. 20 Закону України "Про статус ветеранів війни, гарантії їх соціального захисту" звільняються від плати за користування комунальними послугами (газом, електроенергією та іншими послугами)</t>
  </si>
  <si>
    <t>в тому числі:  програма боротьби зі злочинністю</t>
  </si>
  <si>
    <t>з них: на відзначення 110-річчя Львівського академічного театру опери та балету ім. С. Крущельницької</t>
  </si>
  <si>
    <t>090</t>
  </si>
  <si>
    <t>на фінансування Програми обласного конкурсу мікропроектів місцевого розвитку на 2011-2015 роки</t>
  </si>
  <si>
    <t>"Надання замісної ниркової терапії у Львівській області на 2008 рік"</t>
  </si>
  <si>
    <t xml:space="preserve">зміцнення навчально-матеріальної бази опорних навчальних закладів </t>
  </si>
  <si>
    <t>розвиток мережі шкільних музеїв</t>
  </si>
  <si>
    <t>Надання загальної середньої освіти спеціальними закладами загальної середньої освіти для дітей, які потребують корекції фізичного та/або розумового розвитку</t>
  </si>
  <si>
    <t>0824</t>
  </si>
  <si>
    <t>1115012</t>
  </si>
  <si>
    <t>1115031</t>
  </si>
  <si>
    <t>1115062</t>
  </si>
  <si>
    <t>1115033</t>
  </si>
  <si>
    <t>1115061</t>
  </si>
  <si>
    <t>1115032</t>
  </si>
  <si>
    <t>1115053</t>
  </si>
  <si>
    <t>1115041</t>
  </si>
  <si>
    <t>1115042</t>
  </si>
  <si>
    <t>1117300</t>
  </si>
  <si>
    <t>1119770</t>
  </si>
  <si>
    <t>0711120</t>
  </si>
  <si>
    <t>0712010</t>
  </si>
  <si>
    <t>Проведення навчально-тренувальних зборів і змагань та заходів з інвалідного спорту</t>
  </si>
  <si>
    <t>0900000</t>
  </si>
  <si>
    <t>1000000</t>
  </si>
  <si>
    <t>0950 (070702)</t>
  </si>
  <si>
    <t>1040 (091106)</t>
  </si>
  <si>
    <t>1040 (091103)</t>
  </si>
  <si>
    <t>0823 (110300)</t>
  </si>
  <si>
    <t>Внески до статутного капіталу суб’єктів господарювання</t>
  </si>
  <si>
    <t>Департамент економічної політики</t>
  </si>
  <si>
    <t>Департамент з питань культури, національностей та релігій</t>
  </si>
  <si>
    <t>з них: на реалізацію програми "Забезпечення профілактики ВІЛ-інфекції, допомоги та лікування віл-інфікованих і хворих на СНІД на 2008 рік"</t>
  </si>
  <si>
    <t xml:space="preserve"> підготовку та участь у всеукраїнських та міжнародних змаганнях баскетбольного клубу "Львівська Політехніка"</t>
  </si>
  <si>
    <t>1519480</t>
  </si>
  <si>
    <t>9480</t>
  </si>
  <si>
    <t>0717363</t>
  </si>
  <si>
    <t>0490</t>
  </si>
  <si>
    <t>2719510</t>
  </si>
  <si>
    <t>9510</t>
  </si>
  <si>
    <t>0824 (110201)</t>
  </si>
  <si>
    <t>0810 (130102)</t>
  </si>
  <si>
    <t>0810 (130104)</t>
  </si>
  <si>
    <t>0810 (130105)</t>
  </si>
  <si>
    <t>заходи по проведенню підготовки документів з метою реалізації Закону України "Про реабілітацію жертв політичних репресій на Україні"</t>
  </si>
  <si>
    <t>5042</t>
  </si>
  <si>
    <t>5012</t>
  </si>
  <si>
    <t>7340</t>
  </si>
  <si>
    <t>реалізацію обласної програми "Молодь Львівщини" на 2016-2020 роки</t>
  </si>
  <si>
    <t xml:space="preserve"> програм у галузі сільського господарства</t>
  </si>
  <si>
    <t>з них:</t>
  </si>
  <si>
    <t>0819210</t>
  </si>
  <si>
    <t>0611090, 0611150, 0611161</t>
  </si>
  <si>
    <t>0819270</t>
  </si>
  <si>
    <t>Резервний фонд місцевого бюджету</t>
  </si>
  <si>
    <t>3718710</t>
  </si>
  <si>
    <t>8710</t>
  </si>
  <si>
    <t>примусове лікування хворих у спецвідділеннях Волинської психіатричної лікарні</t>
  </si>
  <si>
    <t>1517363</t>
  </si>
  <si>
    <t>7363</t>
  </si>
  <si>
    <t>Виконання інвестиційних проектів в рамках здійснення заходів щодо соціально-економічного розвитку окремих територій</t>
  </si>
  <si>
    <t>1517325</t>
  </si>
  <si>
    <t>Будівництво1 споруд, установ та закладів фізичної культури і спорту</t>
  </si>
  <si>
    <t>2719750</t>
  </si>
  <si>
    <t>9750</t>
  </si>
  <si>
    <t>Субвенція з місцевого бюджету на співфінансування інвестиційних проектів</t>
  </si>
  <si>
    <t>0617363</t>
  </si>
  <si>
    <t>Компенсаційні виплати за пільговий проїзд окремих категорій громадян на залізничному транспорті</t>
  </si>
  <si>
    <t>придбання витратних матеріалів для кардіохірургії (стенти, оксигенатори, рентгенконтрасти тощо)</t>
  </si>
  <si>
    <t>0611021</t>
  </si>
  <si>
    <t>1021</t>
  </si>
  <si>
    <t>0922</t>
  </si>
  <si>
    <t>1022</t>
  </si>
  <si>
    <t>0611022</t>
  </si>
  <si>
    <t>Надання загальної середньої освіти закладами загальної середньої освіти</t>
  </si>
  <si>
    <r>
      <t>Інші заходи у сфері зв</t>
    </r>
    <r>
      <rPr>
        <sz val="11"/>
        <rFont val="Arial"/>
        <family val="2"/>
        <charset val="204"/>
      </rPr>
      <t>´</t>
    </r>
    <r>
      <rPr>
        <sz val="11"/>
        <rFont val="Times New Roman Cyr"/>
        <family val="1"/>
        <charset val="204"/>
      </rPr>
      <t>язку, телекомунікації та інформатики</t>
    </r>
  </si>
  <si>
    <r>
      <t>Інші заходи, пов</t>
    </r>
    <r>
      <rPr>
        <sz val="11"/>
        <color indexed="8"/>
        <rFont val="Arial"/>
        <family val="2"/>
        <charset val="204"/>
      </rPr>
      <t>´</t>
    </r>
    <r>
      <rPr>
        <sz val="11"/>
        <color indexed="8"/>
        <rFont val="Times New Roman Cyr"/>
        <family val="1"/>
        <charset val="204"/>
      </rPr>
      <t>язані з економічною діяльністю</t>
    </r>
  </si>
  <si>
    <t xml:space="preserve">Проведення місцевих виборів </t>
  </si>
  <si>
    <t>Утримання та розвиток транспортної інфраструктури</t>
  </si>
  <si>
    <t>Витрати, пов'язані з наданням та обслуговуванням пільгових довгострокових кредитів, наданих громадянам на будівництво/реконструкцію/придбання житла</t>
  </si>
  <si>
    <t>5041</t>
  </si>
  <si>
    <t>0810 (130110)</t>
  </si>
  <si>
    <t>3035</t>
  </si>
  <si>
    <t>090213</t>
  </si>
  <si>
    <t>на фінансування Програми проведення обласного конкурсу мікропроектів місцевого розвитку на 2012-2015 роки</t>
  </si>
  <si>
    <t>виготовлення проектно-кошторисної документації  під музейний комплекс депортованим українцям (м. Винники)</t>
  </si>
  <si>
    <t>забезпечення психолого-медико-педагогічних консультацій корекційним обладнанням та діагностичними матеріалами</t>
  </si>
  <si>
    <t>0761 (080207)</t>
  </si>
  <si>
    <t>2</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</si>
  <si>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поводження з побутовими відходами (вивезення побутових відходів) та вивезення рідких нечистот, внесків за встановлення, обслуговування та заміну вузлів комерційного обліку води та теплової енергії, абонентського обслуговування для споживачів комунальних послуг, що надаються у багатоквартирних будинках за індивідуальними договорами  за рахунок відповідної субвенції з державного бюджету</t>
  </si>
  <si>
    <t>Утримання та навчально-тренувальна робота комунальних дитячо-юнацьких спортивних шкіл</t>
  </si>
  <si>
    <t>5022</t>
  </si>
  <si>
    <t>фінансування Програми реалізації мікропроектів у рамках проекту "Сприяння розвитку соціальної інфраструктури"</t>
  </si>
  <si>
    <t>Інші заходи, пов"язані з економічною діяльністю</t>
  </si>
  <si>
    <t>РАЗОМ</t>
  </si>
  <si>
    <t>на фінансування Програми проведення обласного конкурсу мікропроектів місцевого розвитку на 2016-2020 роки</t>
  </si>
  <si>
    <t>"Рання лабораторна діагностика випадків гострого коронарного синдрому"</t>
  </si>
  <si>
    <t>Фінансова підтримка регіональних осередків всеукраїнських об҆єднань фізкультурно-спортивної спрямованості у здійсненні фізкультурно-масових заходів серед населення регіону</t>
  </si>
  <si>
    <t>Фінансова підтримка на утримання місцевих осередків (рад) всеукраїнських об҆єднань фізкультурно-спортивної спрямованості</t>
  </si>
  <si>
    <t>1011101</t>
  </si>
  <si>
    <t>1011102</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</si>
  <si>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</si>
  <si>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1917463</t>
  </si>
  <si>
    <t>7463</t>
  </si>
  <si>
    <t>Сприяння розвитку малого та середнього підприємництва</t>
  </si>
  <si>
    <t>Інші заклади та заходи</t>
  </si>
  <si>
    <t>0118110</t>
  </si>
  <si>
    <t>3717693</t>
  </si>
  <si>
    <t>0813241</t>
  </si>
  <si>
    <t>0813242</t>
  </si>
  <si>
    <t>3241</t>
  </si>
  <si>
    <t>3242</t>
  </si>
  <si>
    <t>Забезпечення діяльності музеїв і виставок</t>
  </si>
  <si>
    <t>4050</t>
  </si>
  <si>
    <t>0822 (110103)</t>
  </si>
  <si>
    <t>0824 (110202)</t>
  </si>
  <si>
    <t>0829 (110502)</t>
  </si>
  <si>
    <t>0421 (160904)</t>
  </si>
  <si>
    <t>0133 (250102)</t>
  </si>
  <si>
    <t>0180 (250326)</t>
  </si>
  <si>
    <t>0180 (250328)</t>
  </si>
  <si>
    <t>0180 (250330)</t>
  </si>
  <si>
    <t>1117325</t>
  </si>
  <si>
    <t>7325</t>
  </si>
  <si>
    <t>Будівництво інших об'єктів комунальної власності</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</si>
  <si>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</si>
  <si>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поповнення бібліотек навчальних закладів літературою та періодичними виданнями</t>
  </si>
  <si>
    <t>Усього</t>
  </si>
  <si>
    <t xml:space="preserve">з них: </t>
  </si>
  <si>
    <t>Підрозділи дорожньо-патрульної служби та дорожнього нагляду</t>
  </si>
  <si>
    <t>Професійна пожежна охорона</t>
  </si>
  <si>
    <t>060106</t>
  </si>
  <si>
    <t>020</t>
  </si>
  <si>
    <t>5062</t>
  </si>
  <si>
    <t>5061</t>
  </si>
  <si>
    <t>5053</t>
  </si>
  <si>
    <t>Інші видатки на соціальний захист населення (надання допомоги малозабезпеченим громадянам області за розпорядженнями голови облдержадміністрації)</t>
  </si>
  <si>
    <t>з них на:</t>
  </si>
  <si>
    <t>оплата праці</t>
  </si>
  <si>
    <t>придбання дорожньої техніки та інших предметів і засобів на потреби дорожнього господарства, у тому числі на закупівлю сучасних шнекороторних снігоочищувальних машин для ДП "Львівський облавтодор"</t>
  </si>
  <si>
    <t>облаштування вуличного освітлення автомобільних доріг</t>
  </si>
  <si>
    <t xml:space="preserve">Співфінансування інвестиційних проектів, що реалізуються за рахунок коштів державного фонду регіонального розвитку </t>
  </si>
  <si>
    <t>2818330</t>
  </si>
  <si>
    <t xml:space="preserve">Інша діяльність у сфері екології та охорони природних ресурсів </t>
  </si>
  <si>
    <t>з них: програма щодо посилення соціального захисту багатодітних сімей, що проживають на території Львівської області</t>
  </si>
  <si>
    <t>0117530</t>
  </si>
  <si>
    <t>0211140</t>
  </si>
  <si>
    <t>Підвищення кваліфікації, перепідготовка кадрів закладами післядипломної освіти</t>
  </si>
  <si>
    <t>3130</t>
  </si>
  <si>
    <t>видатки за рахунок коштів субвенції з державного бюджету місцевим бюджетам  часткове відшкодування вартості лікарських засобів для лікування осіб з гіпертонічною хворобою</t>
  </si>
  <si>
    <t>0180 (250344)</t>
  </si>
  <si>
    <t>Надання загальної середньої освіти міжшкільними ресурсними центрами</t>
  </si>
  <si>
    <t>Утримання закладів, що надають соціальні послуги дітям, які опинились у складних життєвих обставинах, підтримка функціонування дитячих будинків сімейного типу та прийомних сімей</t>
  </si>
  <si>
    <t>з них: фінансова підтримка діяльності Всеукраїнського товариства "Просвіта"</t>
  </si>
  <si>
    <t>2120</t>
  </si>
  <si>
    <t>2144</t>
  </si>
  <si>
    <t>Централізовані заходи з лікування хворих на цукровий та нецукровий діабет</t>
  </si>
  <si>
    <t>7322</t>
  </si>
  <si>
    <t>Будівництво медичних установ та закладів</t>
  </si>
  <si>
    <t>9710</t>
  </si>
  <si>
    <t>9410</t>
  </si>
  <si>
    <t>2900000</t>
  </si>
  <si>
    <t>29</t>
  </si>
  <si>
    <t>2700000</t>
  </si>
  <si>
    <t>27</t>
  </si>
  <si>
    <t>3700000</t>
  </si>
  <si>
    <t>37</t>
  </si>
  <si>
    <t>2300000</t>
  </si>
  <si>
    <t>23</t>
  </si>
  <si>
    <t>7700</t>
  </si>
  <si>
    <t>розвиток мережі шкіл сприяння здоров"ю (забезпечення комплектами спортінвентаря та навчальними матеріалами)</t>
  </si>
  <si>
    <t>розвиток дошкільної освіти</t>
  </si>
  <si>
    <t>Проведення навчально-тренувальних зборів і змагань з неолімпійських видів спорту</t>
  </si>
  <si>
    <t>Установи охорони здоров"я</t>
  </si>
  <si>
    <t>0719460</t>
  </si>
  <si>
    <t>9460</t>
  </si>
  <si>
    <t>1115020</t>
  </si>
  <si>
    <t>5020</t>
  </si>
  <si>
    <t>1115000</t>
  </si>
  <si>
    <t>5000</t>
  </si>
  <si>
    <t xml:space="preserve">Код типової програмної класифікації видатків та кредитування місцевих бюджетів </t>
  </si>
  <si>
    <t xml:space="preserve">Код функціональної класифікації видатків та кредитування  бюджету </t>
  </si>
  <si>
    <t>забезпечення шкіл сприяння здоров"ю, шкіл сателітів та новобудов спортивним інвентарем, обладнанням для спортзалів та  спортмайданчиків</t>
  </si>
  <si>
    <t>забезпечення ЗНЗ мультимедійними комплексами</t>
  </si>
  <si>
    <t>розвиток профільної освіти у школах Яворівського району</t>
  </si>
  <si>
    <t>Природоохоронні заходи за рахунок цільових фондів</t>
  </si>
  <si>
    <t>7640</t>
  </si>
  <si>
    <t>Утримання закладів, що надають соціальні послуги дітям, які опинились у складних життєвих обставинах</t>
  </si>
  <si>
    <t>3112</t>
  </si>
  <si>
    <t>Заходи державної політики з питань дітей та їх соціального захисту</t>
  </si>
  <si>
    <t>3131</t>
  </si>
  <si>
    <t>2070</t>
  </si>
  <si>
    <t>реалізацію програми забезпечення захисту інтересів громадянина, держави та суспільства на державному кордоні України в межах Львівської області на 2008-2010 роки</t>
  </si>
  <si>
    <t>9720</t>
  </si>
  <si>
    <t>Субвенція з місцевого бюджету  на виконання інвестиційних програм та проектів</t>
  </si>
  <si>
    <t>9250</t>
  </si>
  <si>
    <t>1090 (091214, 091106)</t>
  </si>
  <si>
    <t>2313241</t>
  </si>
  <si>
    <t>Вищі заклади освіти ІІІ-IV рівнів акредитації</t>
  </si>
  <si>
    <t>від ____________ №_________</t>
  </si>
  <si>
    <t>Департамент комунікацій та внутрішньої політики</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</si>
  <si>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підтримку малих групових будинків за рахунок відповідної субвенції з державного бюджету</t>
  </si>
  <si>
    <t>0619770</t>
  </si>
  <si>
    <t>1100000</t>
  </si>
  <si>
    <t>11</t>
  </si>
  <si>
    <t>1113130</t>
  </si>
  <si>
    <t>1113230</t>
  </si>
  <si>
    <t>1115010</t>
  </si>
  <si>
    <t>1115011</t>
  </si>
  <si>
    <t>1115021</t>
  </si>
  <si>
    <t>1115022</t>
  </si>
  <si>
    <t>Інші правоохоронні заходи і заклади</t>
  </si>
  <si>
    <t xml:space="preserve">з них: на реалізацію обласних програм поповнення та збереження бібліотечних фондів  </t>
  </si>
  <si>
    <t>3070 (090403)</t>
  </si>
  <si>
    <t>0490 (250904)</t>
  </si>
  <si>
    <t>8862</t>
  </si>
  <si>
    <t>Повернення  позичок</t>
  </si>
  <si>
    <t>2613230</t>
  </si>
  <si>
    <t>Видатки, пов'язані з наданням підтримки внутрішньо переміщеним та/або евакуйованим особам у зв'язку із введенням воєнного стану</t>
  </si>
  <si>
    <t>1917450</t>
  </si>
  <si>
    <t xml:space="preserve">0456 </t>
  </si>
  <si>
    <t>виплату стипендій обдарованим спортсменам Львівщини</t>
  </si>
  <si>
    <t xml:space="preserve">природоохоронних заходів </t>
  </si>
  <si>
    <t>Заходи з енергозбереження</t>
  </si>
  <si>
    <t xml:space="preserve">Служба у справах дітей </t>
  </si>
  <si>
    <t>1040 (091101, 091102)</t>
  </si>
  <si>
    <t>заходи відділення Національного олімпійського комітету у Львівській області</t>
  </si>
  <si>
    <t>10</t>
  </si>
  <si>
    <t>13</t>
  </si>
  <si>
    <t>15</t>
  </si>
  <si>
    <t>Департамент фінансів</t>
  </si>
  <si>
    <t xml:space="preserve">реалізацію обласної цільової програми з підготовки та проведення в Україні фінальної частини чемпіонату Європи 2012 року з футболу </t>
  </si>
  <si>
    <t>Оздоровлення громадян, які постраждали внаслідок Чорнобильської катастрофи</t>
  </si>
  <si>
    <t>7530</t>
  </si>
  <si>
    <t>2317693</t>
  </si>
  <si>
    <t>2517630</t>
  </si>
  <si>
    <t>7630</t>
  </si>
  <si>
    <t>0470 (180410)</t>
  </si>
  <si>
    <t>Реалізація програм і заходів в галузі зовнішньоекономічної діяльності</t>
  </si>
  <si>
    <t>2617622</t>
  </si>
  <si>
    <t>7622</t>
  </si>
  <si>
    <t>2618340</t>
  </si>
  <si>
    <t>0540</t>
  </si>
  <si>
    <t>Забезпечення діяльності палаців і будинків культури, клубів, центрів дозвілля та інших клубних закладів</t>
  </si>
  <si>
    <t>у тому числі : реалізація програми з нагоди святкування 150-річчя із дня народження І. Франка</t>
  </si>
  <si>
    <t>Надання позашкільної освіти закладами позашкільної освіти, заходи із позашкільної роботи з дітьми</t>
  </si>
  <si>
    <t>Підготовка кадрів закладами професійної (професійно-технічної) освіти та іншими закладами освіти</t>
  </si>
  <si>
    <t>0210191</t>
  </si>
  <si>
    <t>0219800</t>
  </si>
  <si>
    <t>0217530</t>
  </si>
  <si>
    <t>Утримання та забезпечення діяльності центрів соціальних служб для сім"ї, дітей та молоді</t>
  </si>
  <si>
    <t>3163</t>
  </si>
  <si>
    <t>3033</t>
  </si>
  <si>
    <t xml:space="preserve">Фінансова підтримка філармоній, музичних колективів,ансамблів, концертних та циркових організацій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</si>
  <si>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</si>
  <si>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0611120</t>
  </si>
  <si>
    <t>0611130</t>
  </si>
  <si>
    <t>заходи організацій депортованих українців</t>
  </si>
  <si>
    <t>Управління туризму та курортів</t>
  </si>
  <si>
    <t>24</t>
  </si>
  <si>
    <t>5021</t>
  </si>
  <si>
    <t>Департамент дорожнього господарства</t>
  </si>
  <si>
    <t>Субвенція з місцевого бюджету на здійснення переданих видатків у сфері охорони здоров"я за рахунок коштів медичної субвенції</t>
  </si>
  <si>
    <t>1010 (090413)</t>
  </si>
  <si>
    <t>3080</t>
  </si>
  <si>
    <t>25</t>
  </si>
  <si>
    <t>26</t>
  </si>
  <si>
    <t>180410</t>
  </si>
  <si>
    <t>в тому числі заходи по забезпеченню участі Львівщини у роботі міжнародних та національних презентаційних виставок, форумів</t>
  </si>
  <si>
    <t>Приймальники-розподільники для неповнолітніх</t>
  </si>
  <si>
    <t>у тому числі на заходи з енергозбереження для бюджетних установ</t>
  </si>
  <si>
    <t>Надання допомоги на догляд за інвалідом I чи II групи внаслідок психічного розладу</t>
  </si>
  <si>
    <t>3090</t>
  </si>
  <si>
    <t>3101</t>
  </si>
  <si>
    <r>
      <t>Заходи державної політики з питань сім</t>
    </r>
    <r>
      <rPr>
        <sz val="12"/>
        <color indexed="8"/>
        <rFont val="Arial"/>
        <family val="2"/>
        <charset val="204"/>
      </rPr>
      <t>´</t>
    </r>
    <r>
      <rPr>
        <sz val="12"/>
        <color indexed="8"/>
        <rFont val="Times New Roman"/>
        <family val="1"/>
        <charset val="204"/>
      </rPr>
      <t>ї</t>
    </r>
  </si>
  <si>
    <t>Субвенція з місцевого бюджету на створення мережі спеціалізованих служб підтримки осіб, які постраждали від домашнього насильства та/або насильства за ознакою статі за рахунок відповідної субвенції з державного бюджету</t>
  </si>
  <si>
    <t>1919730</t>
  </si>
  <si>
    <t>9730</t>
  </si>
  <si>
    <t>обласної війскової адміністрації</t>
  </si>
  <si>
    <t xml:space="preserve">Підготовка кадрів вищими навчальними закладами І і ІІ рівнів акредитації (коледжами, технікумами, училищами) </t>
  </si>
  <si>
    <t>4010</t>
  </si>
  <si>
    <t>Фінансова підтримка театрів</t>
  </si>
  <si>
    <t>(код бюджету)</t>
  </si>
  <si>
    <t>Надання загальної середньої освіти спеціалізованими закладами загальної середеьої освіти</t>
  </si>
  <si>
    <t>0950</t>
  </si>
  <si>
    <t xml:space="preserve">0960 </t>
  </si>
  <si>
    <t>0762 (080208)</t>
  </si>
  <si>
    <t>0724 (080209)</t>
  </si>
  <si>
    <t>0740 (080704)</t>
  </si>
  <si>
    <t>продовження додатка 2</t>
  </si>
  <si>
    <t>0813050</t>
  </si>
  <si>
    <t>0813070</t>
  </si>
  <si>
    <t>0813080</t>
  </si>
  <si>
    <t>0813090</t>
  </si>
  <si>
    <t>0813101</t>
  </si>
  <si>
    <t>1014010</t>
  </si>
  <si>
    <t>1014000</t>
  </si>
  <si>
    <t>4000</t>
  </si>
  <si>
    <t>0820 (110000)</t>
  </si>
  <si>
    <t>Утримання установ культури</t>
  </si>
  <si>
    <t>виплата обласної премії імені Героя України Степана Бандери</t>
  </si>
  <si>
    <t>з них: на проведення обласного конкурсу журналістики "Четверта влада"</t>
  </si>
  <si>
    <t>"Забезпечення дітей-інвалідів області життєво необхідними медичними препаратами замісної терапії на 2007-2011 роки"</t>
  </si>
  <si>
    <t>0617530</t>
  </si>
  <si>
    <t>0460</t>
  </si>
  <si>
    <t>0717530</t>
  </si>
  <si>
    <t>Інша економічна діяльність</t>
  </si>
  <si>
    <t>0133 (250406)</t>
  </si>
  <si>
    <t>Надання фінансової підтримки громадським об"єднанням ветеранів і осіб з інвалідністю, діяльність яких має соціальну спрямованість</t>
  </si>
  <si>
    <t>виконання заходів (підтримку сільських аматорських колективів-150 тис.грн.)</t>
  </si>
  <si>
    <t>090412</t>
  </si>
  <si>
    <t>Надання загальної середньої освіти за рахунок коштів місцевого бюджету</t>
  </si>
  <si>
    <t>Надання загальної середньої освіти за рахунок освітньої субвенції</t>
  </si>
  <si>
    <t>реалізацію програми "Стратегія подолання материнської та дитячої смертності у Львівській області на 2007-2011 роки"</t>
  </si>
  <si>
    <t>Вищі заклади освіти І-ІІ рівнів акредитації</t>
  </si>
  <si>
    <t xml:space="preserve">Субвенція з місцевого бюджету на здійснення переданих видатків у сфері охорони здоров"я за рахунок коштів медичної субвенції </t>
  </si>
  <si>
    <t>Будівництво споруд, установ та закладів фізичної культури і спорту</t>
  </si>
  <si>
    <t>2818340</t>
  </si>
  <si>
    <t>0117693</t>
  </si>
  <si>
    <t xml:space="preserve">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яка досягла 80-річного віку за рахунок відповідної субвенції з державного бюджету </t>
  </si>
  <si>
    <t>1019770</t>
  </si>
  <si>
    <t>Санаторно-курортна допомога населенню</t>
  </si>
  <si>
    <t>1217310</t>
  </si>
  <si>
    <t>7310</t>
  </si>
  <si>
    <t>0443 (150101)</t>
  </si>
  <si>
    <t>1216014</t>
  </si>
  <si>
    <t>6014</t>
  </si>
  <si>
    <t>0620 (100301)</t>
  </si>
  <si>
    <t>Забезпечення збору та вивезення сміття і відходів</t>
  </si>
  <si>
    <t>1219770</t>
  </si>
  <si>
    <t>0180</t>
  </si>
  <si>
    <t>1917461</t>
  </si>
  <si>
    <t>1917462</t>
  </si>
  <si>
    <t xml:space="preserve">Субвенція з місцевого бюджету на реалізацію заходів, спрямованих на розвиток системи охорони здоров'я у сільській місцевості за рахунок залишку коштів відповідної субвенції з державного бюджету, що утворився на початок бюджетного періоду </t>
  </si>
  <si>
    <t>2719570</t>
  </si>
  <si>
    <t>9570</t>
  </si>
  <si>
    <t>Підготовка кадрів закладами вищої освіти</t>
  </si>
  <si>
    <t>Методичне забезпечення діяльності закладів освіти</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</si>
  <si>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</si>
  <si>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0180 (250366)</t>
  </si>
  <si>
    <t>9540</t>
  </si>
  <si>
    <t>Дотація з місцевого бюджету на проведення розрахунків протягом опалювального періоду за енергоносії та комунальні послуги, які споживаються установами, організаціями, підприємствами, що утримуються за рахунок відповідних місцевих бюджетів за рахунок відповідної додаткової дотації з державного бюджету</t>
  </si>
  <si>
    <t>2017530</t>
  </si>
  <si>
    <t>1614082</t>
  </si>
  <si>
    <t xml:space="preserve">Забезпечення діяльності інших закладів в галузі культури і мистецтва </t>
  </si>
  <si>
    <t>Реалізація програм в галузі сільського господарства</t>
  </si>
  <si>
    <t>7120</t>
  </si>
  <si>
    <t>Забезпечення діяльності ветеринарних лікарень та ветеринарних лабораторій</t>
  </si>
  <si>
    <t>0490 (180109)</t>
  </si>
  <si>
    <t>7380</t>
  </si>
  <si>
    <t>Реалізація інших заходів щодо соціально-економічного розвитку територій</t>
  </si>
  <si>
    <t>8312</t>
  </si>
  <si>
    <t>7440</t>
  </si>
  <si>
    <t>7464</t>
  </si>
  <si>
    <t>0170</t>
  </si>
  <si>
    <t>0320 (210110)</t>
  </si>
  <si>
    <t>0470 (180107)</t>
  </si>
  <si>
    <t>0827 (110203)</t>
  </si>
  <si>
    <t>0922 (070302)</t>
  </si>
  <si>
    <t>0922 (070307)</t>
  </si>
  <si>
    <t>0960 (070401)</t>
  </si>
  <si>
    <t>0930 (070501)</t>
  </si>
  <si>
    <t>0941 (070601)</t>
  </si>
  <si>
    <t>7693</t>
  </si>
  <si>
    <t>7680</t>
  </si>
  <si>
    <t>0117680</t>
  </si>
  <si>
    <t>Розроблення схем планування та забудови територій (містобудівної документації)</t>
  </si>
  <si>
    <t>0422 (160600)</t>
  </si>
  <si>
    <t>7150</t>
  </si>
  <si>
    <t>Реалізація програм у галузі лісового господарства і мисливства</t>
  </si>
  <si>
    <t>7110</t>
  </si>
  <si>
    <t>0810 (130107)</t>
  </si>
  <si>
    <t>0810 (130114)</t>
  </si>
  <si>
    <t>0810 (130115)</t>
  </si>
  <si>
    <t>0810 (130203)</t>
  </si>
  <si>
    <t>0810 (130204)</t>
  </si>
  <si>
    <t>0810 (130205)</t>
  </si>
  <si>
    <t>0733 (080203)</t>
  </si>
  <si>
    <t>1617693</t>
  </si>
  <si>
    <t>Проведення навчально-тренувальних зборів і змагань та заходів зі спорту осіб з інвалідністю</t>
  </si>
  <si>
    <t>0110150</t>
  </si>
  <si>
    <t>0150</t>
  </si>
  <si>
    <t>0830 (120000)</t>
  </si>
  <si>
    <t>фінансування Програми обласного конкурсу мікропроектів в галузі освіти</t>
  </si>
  <si>
    <t>0611023</t>
  </si>
  <si>
    <t>0611025</t>
  </si>
  <si>
    <t>1025</t>
  </si>
  <si>
    <t>0611031</t>
  </si>
  <si>
    <t>1031</t>
  </si>
  <si>
    <t>1032</t>
  </si>
  <si>
    <t>0611032</t>
  </si>
  <si>
    <t>0611033</t>
  </si>
  <si>
    <t>1033</t>
  </si>
  <si>
    <t>0611035</t>
  </si>
  <si>
    <t>1035</t>
  </si>
  <si>
    <t>1091</t>
  </si>
  <si>
    <t>1092</t>
  </si>
  <si>
    <t>1101</t>
  </si>
  <si>
    <t>1102</t>
  </si>
  <si>
    <t>0930</t>
  </si>
  <si>
    <t>0941</t>
  </si>
  <si>
    <t>0611091</t>
  </si>
  <si>
    <t>0611092</t>
  </si>
  <si>
    <t>0611101</t>
  </si>
  <si>
    <t>0611102</t>
  </si>
  <si>
    <t>0813123</t>
  </si>
  <si>
    <t>Субвенція з місцевого бюджету на фінансове забезпечення будівництва, реконструкції, ремонту і утримання автомобільних доріг загального користування місцевого значення, вулиць і доріг комунальної власності у населених пунктах</t>
  </si>
  <si>
    <t>2819720</t>
  </si>
  <si>
    <t>3500000</t>
  </si>
  <si>
    <t>35</t>
  </si>
  <si>
    <t>3513033</t>
  </si>
  <si>
    <t>3513035</t>
  </si>
  <si>
    <t>3517413</t>
  </si>
  <si>
    <t>3517450</t>
  </si>
  <si>
    <t>3517530</t>
  </si>
  <si>
    <t>7413</t>
  </si>
  <si>
    <t>7450</t>
  </si>
  <si>
    <t>0451</t>
  </si>
  <si>
    <t>Інші заходи у сфері автотранспорту</t>
  </si>
  <si>
    <t>Інша діяльність у сфері транспорту</t>
  </si>
  <si>
    <t>Інші заходи у сфері зв"язку, телекомунікації та інформатики</t>
  </si>
  <si>
    <t>Управління транспорту та зв"язку</t>
  </si>
  <si>
    <t>2317670</t>
  </si>
  <si>
    <t>2000000</t>
  </si>
  <si>
    <t>20</t>
  </si>
  <si>
    <t>2019800</t>
  </si>
  <si>
    <t>Управління з питань цифрового розвитку</t>
  </si>
  <si>
    <t>в тому числі : часткова компенсація сільськогосподарським товаровиробникам вартості придбання дизельного пального</t>
  </si>
  <si>
    <t>0611050</t>
  </si>
  <si>
    <t>виготовлення проектно-кошторисної документації, будівництво, реконструкцію, капітальний ремонт та підтримку будинків сімейного типу</t>
  </si>
  <si>
    <t>Утилізація відходів</t>
  </si>
  <si>
    <t>Забезпечення соціальними послугами стаціонарного догляду з наданням місця для проживання дітей з вадами фізичного та розумового розвитку</t>
  </si>
  <si>
    <t>3111</t>
  </si>
  <si>
    <t>0611060</t>
  </si>
  <si>
    <t>0611070</t>
  </si>
  <si>
    <t>0611080</t>
  </si>
  <si>
    <t>0611110</t>
  </si>
  <si>
    <t>Надання загальної середньої освіти навчально-реабілітаційними центрами для дітей з особливими освітніми потребами, зумовленими складними порушеннями розвитку</t>
  </si>
  <si>
    <t>Забезпечення діяльності інших закладів у сфері соціального захисту і соціального забезпечення</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</si>
  <si>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</si>
  <si>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на відшкодування вартості лікарських засобів для лік4ування окремих захворювань за рахунок відповідної субвенції з державного бюджету ("Доступні ліки")</t>
  </si>
  <si>
    <t>070601</t>
  </si>
  <si>
    <t>Інша діяльність у сфері екології та охорони природних ресурсів</t>
  </si>
  <si>
    <t>0540 (240604, 240605)</t>
  </si>
  <si>
    <t>Заходи запобігання та ліквідації надзвичайних ситуацій та наслідків стихійного лиха</t>
  </si>
  <si>
    <t>0119800</t>
  </si>
  <si>
    <t xml:space="preserve">Субвенція з місцевого бюджету державному бюджету </t>
  </si>
  <si>
    <t>0116020</t>
  </si>
  <si>
    <t>0620 (100302)</t>
  </si>
  <si>
    <t xml:space="preserve">у тому числі : </t>
  </si>
  <si>
    <t>відновне лікування хворих області у Моршинській міській лікарні</t>
  </si>
  <si>
    <t>Заходи, пов’язані з поліпшенням питної води</t>
  </si>
  <si>
    <t>"Високоспеціалізована офтальмологічна допомога хворим з патологією переднього та заднього відтинку ока"</t>
  </si>
  <si>
    <t>у тому числі: бюджет розвитку</t>
  </si>
  <si>
    <t>0913111</t>
  </si>
  <si>
    <t>0913112</t>
  </si>
  <si>
    <t>0917300</t>
  </si>
  <si>
    <t>0919250</t>
  </si>
  <si>
    <t>1200000</t>
  </si>
  <si>
    <t>12</t>
  </si>
  <si>
    <t>1216012</t>
  </si>
  <si>
    <t>1216040</t>
  </si>
  <si>
    <t>1600000</t>
  </si>
  <si>
    <t>2800000</t>
  </si>
  <si>
    <t>28</t>
  </si>
  <si>
    <t>1900000</t>
  </si>
  <si>
    <t>19</t>
  </si>
  <si>
    <t>0810 (130202)</t>
  </si>
  <si>
    <t>з них на: проведення доплат колективу симфонічного оркестру Львівської обласної філармонії у зв'язку з наданням статусу академічного</t>
  </si>
  <si>
    <t>реалізацію програми вшанування національної пам'яті</t>
  </si>
  <si>
    <t>0719430</t>
  </si>
  <si>
    <t>9430</t>
  </si>
  <si>
    <t>з них: на розвиток телемедичної мережі</t>
  </si>
  <si>
    <t>2400000</t>
  </si>
  <si>
    <t>2500000</t>
  </si>
  <si>
    <t>2600000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</si>
  <si>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</si>
  <si>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3105</t>
  </si>
  <si>
    <t xml:space="preserve">Забезпечення обробки інформації з нарахування та виплати допомог і компенсацій </t>
  </si>
  <si>
    <t>Медико-соціальний захист дітей-сиріт і дітей, позбавлених батьківського піклування</t>
  </si>
  <si>
    <t>Створення банків крові та її компонентів</t>
  </si>
  <si>
    <t>Проектування, реставрація та охорона пам"яток архітектури</t>
  </si>
  <si>
    <t>0490 (180409)</t>
  </si>
  <si>
    <t>7670</t>
  </si>
  <si>
    <t>0117670</t>
  </si>
  <si>
    <t>7690</t>
  </si>
  <si>
    <t>"Посилення соціального захисту багатодітних сімей, що проживають на території Львівської області"</t>
  </si>
  <si>
    <t>підтримку сільських аматорських колективів</t>
  </si>
  <si>
    <t>5010</t>
  </si>
  <si>
    <t>Загальні і спеціалізовані стоматологічні поліклініки</t>
  </si>
  <si>
    <t>0540 (200700)</t>
  </si>
  <si>
    <t>0921 (150110)</t>
  </si>
  <si>
    <t>Будівництво освітніх установ та закладів</t>
  </si>
  <si>
    <t>0320 (210120)</t>
  </si>
  <si>
    <t>8110</t>
  </si>
  <si>
    <t>0520 (240605)</t>
  </si>
  <si>
    <t>7461</t>
  </si>
  <si>
    <t>7462</t>
  </si>
  <si>
    <t>"Розвиток первинної медико-санітарної допомоги на засадах сімейної медицини до 2010 року"</t>
  </si>
  <si>
    <t>Департамент з питань цивільного захисту</t>
  </si>
  <si>
    <t>0813111</t>
  </si>
  <si>
    <t>0813102</t>
  </si>
  <si>
    <t>0813121</t>
  </si>
  <si>
    <t>0813140</t>
  </si>
  <si>
    <t>0813105</t>
  </si>
  <si>
    <t>0813163</t>
  </si>
  <si>
    <t>0817300</t>
  </si>
  <si>
    <t>0813033</t>
  </si>
  <si>
    <t>0813035</t>
  </si>
  <si>
    <t>0819720</t>
  </si>
  <si>
    <t>0819770</t>
  </si>
  <si>
    <t>0717693</t>
  </si>
  <si>
    <t>2313133</t>
  </si>
  <si>
    <t>3133</t>
  </si>
  <si>
    <t xml:space="preserve">1040 </t>
  </si>
  <si>
    <t>Інші заходи та заклади молодіжної політики</t>
  </si>
  <si>
    <t>Інші субвенції з місцевого бюджету</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</si>
  <si>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</si>
  <si>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Інші заходи в галузі культури і мистецтва</t>
  </si>
  <si>
    <t>"Забезпечення медикаментами хворих на гострий інфаркт міокарда"</t>
  </si>
  <si>
    <t>виплату обласних премій в галузі культури, літератури, мистецтва, журналістики та архітектури</t>
  </si>
  <si>
    <t>1300000</t>
  </si>
  <si>
    <t>1500000</t>
  </si>
  <si>
    <t>3102</t>
  </si>
  <si>
    <t>070701</t>
  </si>
  <si>
    <t>8320</t>
  </si>
  <si>
    <t>8330</t>
  </si>
  <si>
    <t>8340</t>
  </si>
  <si>
    <t>0813131</t>
  </si>
  <si>
    <t>Фінансова підтримка кінематографії</t>
  </si>
  <si>
    <t>Фінансова підтримка засобів масової інформації</t>
  </si>
  <si>
    <t>01</t>
  </si>
  <si>
    <t>08</t>
  </si>
  <si>
    <t>3718600</t>
  </si>
  <si>
    <t>8600</t>
  </si>
  <si>
    <t>заходи щодо реалізації у 2008 році Загальнодержавної програми протидії захворюванню на туберкульоз</t>
  </si>
  <si>
    <t>надання допомоги малозабезпеченим громадянам області за розпорядженнями голови облдержадміністрації</t>
  </si>
  <si>
    <t>Виконання інвестиційних проектів в рамках реалізації заходів, спрямованих на розвиток системи охорони здоров'я у сільській місцевості</t>
  </si>
  <si>
    <t>зміцнення матеріально-технічної  і навчальної бази дошкільних навчальних закладів</t>
  </si>
  <si>
    <t>0490 (250404)</t>
  </si>
  <si>
    <t>Департамент архітектури та розвитку містобудування</t>
  </si>
  <si>
    <t>реалізацію обласної цільової програми з підготовки та проведення в Україні фінальної частини чемпіонату Європи 2012 року з футболу (головне управління МВСУ у Львівській області - 1000 тис.грн., головне управління МНСУ у Львівській області - 900 тис.грн., управління СБУ у Львівській області - 500 тис.грн., військова частина 4114 управління Західного територіального командування ВВ МВСУ - 1100 тис.грн.)</t>
  </si>
  <si>
    <t>Управління капітального будівництва</t>
  </si>
  <si>
    <t>з них:проведення пошуку та впорядкування поховань жертв війни та політичних репресій</t>
  </si>
  <si>
    <t xml:space="preserve">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 </t>
  </si>
  <si>
    <t>0100000</t>
  </si>
  <si>
    <t>з них: на виконання заходів з внутрішньої політики</t>
  </si>
  <si>
    <t>Підготовка кадрів закладами професійної (професійно-технічної) освіти та іншими закладами освіти за рахунок коштів місцевого бюджету</t>
  </si>
  <si>
    <t>Підготовка кадрів закладами професійної (професійно-технічної) освіти та іншими закладами освіти за рахунок освітньої субвенції</t>
  </si>
  <si>
    <t>0443 (150114)</t>
  </si>
  <si>
    <t>1517361</t>
  </si>
  <si>
    <t>7361</t>
  </si>
  <si>
    <t xml:space="preserve">0490 </t>
  </si>
  <si>
    <t>грн.</t>
  </si>
  <si>
    <t>4020</t>
  </si>
  <si>
    <t>4030</t>
  </si>
  <si>
    <t>4040</t>
  </si>
  <si>
    <t>4060</t>
  </si>
  <si>
    <t>4070</t>
  </si>
  <si>
    <t>Виплата  компенсації реабілітованим</t>
  </si>
  <si>
    <t>0490 (180410)</t>
  </si>
  <si>
    <t>1617350</t>
  </si>
  <si>
    <t>0111 (010116)</t>
  </si>
  <si>
    <t>5032</t>
  </si>
  <si>
    <t>5033</t>
  </si>
  <si>
    <t>Фінансова підтримка дитячо-юнацьких спортивних шкіл фізкультурно-спортивних товариств</t>
  </si>
  <si>
    <t>Фінансова підтримка спортивних споруд, які належать громадським організаціям фізкультурно-спортивної спрямованості</t>
  </si>
  <si>
    <t>Заклади післядипломної освіти ІІІ-IV рівня акредитації</t>
  </si>
  <si>
    <t>0813172</t>
  </si>
  <si>
    <t>3172</t>
  </si>
  <si>
    <t>видатки за рахунок коштів субвенції з державного бюджету місцевим бюджетам придбання витратних матеріалів для закладів охорони здоров"я та лікарських засобів для інгаляційної анестезії</t>
  </si>
  <si>
    <t>Встановлення телефонів інвалідам І і ІІ груп</t>
  </si>
  <si>
    <t>3050</t>
  </si>
  <si>
    <t>0910 (070303)</t>
  </si>
  <si>
    <t>1110</t>
  </si>
  <si>
    <t>Проведення навчально-тренувальних зборів і змагань з олімпійських видів спорту</t>
  </si>
  <si>
    <t>3719130</t>
  </si>
  <si>
    <t>9130</t>
  </si>
  <si>
    <t xml:space="preserve">0180 </t>
  </si>
  <si>
    <t>Департамент екології та природних ресурсів</t>
  </si>
  <si>
    <t>видатки за рахунок коштів субвенції з державного бюджету місцевим бюджетам на придбання медикаментів для забезпечення швидкої медичної допомоги</t>
  </si>
  <si>
    <t>1517330</t>
  </si>
  <si>
    <t>7330</t>
  </si>
  <si>
    <t>0619350</t>
  </si>
  <si>
    <t>9350</t>
  </si>
  <si>
    <t>Реалізація програм допомоги і грантів Європейського Союзу, урядів іноземних держав, міжнародних організацій, донорських установ</t>
  </si>
  <si>
    <t>9770</t>
  </si>
  <si>
    <t>0919770</t>
  </si>
  <si>
    <t>2419770</t>
  </si>
  <si>
    <t>3121</t>
  </si>
  <si>
    <t>Утримання та розвиток інфраструктури доріг</t>
  </si>
  <si>
    <t>2617361</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</si>
  <si>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</si>
  <si>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Інші заходи у сфері засобів масової інформації</t>
  </si>
  <si>
    <t xml:space="preserve">Субвенція з місцевого бюджету державному бюджету на виконання програм соціально-економічного розвитку регіонів </t>
  </si>
  <si>
    <t>0611030</t>
  </si>
  <si>
    <t>1030</t>
  </si>
  <si>
    <t>з них на реалізацію  регіональної програми трансплантації органів та інших анатомічних матеріалів</t>
  </si>
  <si>
    <t>у тому числі на:</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</si>
  <si>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</si>
  <si>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Найменування  головного розпорядника, відповідального виконавця бюджетної програми або напряму видатків згідно з типовою відомчою / типовою програмною класифікацією видатків та кредитування місцевих бюджетів</t>
  </si>
  <si>
    <t>Забезпечення належних умов для виховання та розвитку дітей-сиріт і дітей, позбавлених батьківського піклування, в дитячих будинках</t>
  </si>
  <si>
    <t>у тому числі на: утримання апарату обласної ради</t>
  </si>
  <si>
    <t>управління майном спільної власності</t>
  </si>
  <si>
    <t>поліпшення допомоги особам зі зниженим слухом</t>
  </si>
  <si>
    <t>реалізацію програми надання малозабезпеченим сім"ям Львівської області адресної матеріальної допомоги для газифікації житлових будинків</t>
  </si>
  <si>
    <t>Інші заходи у сфері соціального захисту і соціального забезпечення</t>
  </si>
  <si>
    <t>1014081</t>
  </si>
  <si>
    <t>4081</t>
  </si>
  <si>
    <t>4082</t>
  </si>
  <si>
    <t>1014082</t>
  </si>
  <si>
    <t>Субвенція з місцевого бюджету на здійснення заходів щодо соціально-економічного розвитку окремих територій за рахунок залишку коштів відповідної субвенції з державного бюджету, що утворився на початок бюджетного періоду</t>
  </si>
  <si>
    <t>1917670</t>
  </si>
  <si>
    <t>0913241</t>
  </si>
  <si>
    <t>Надання загальної середньої освіти загальноосвітніми навчальними закладами ( в т.ч. школою-дитячим садком, інтернатом при школі), спеціалізованими школами, ліцеями, гімназіями, колегіумами</t>
  </si>
  <si>
    <t>0118420</t>
  </si>
  <si>
    <t>0829 (110104)</t>
  </si>
  <si>
    <r>
      <t>Інші заходи, пов</t>
    </r>
    <r>
      <rPr>
        <sz val="12"/>
        <rFont val="Arial"/>
        <family val="2"/>
        <charset val="204"/>
      </rPr>
      <t>´</t>
    </r>
    <r>
      <rPr>
        <sz val="12"/>
        <rFont val="Times New Roman Cyr"/>
        <family val="1"/>
        <charset val="204"/>
      </rPr>
      <t>язані з економічною діяльністю</t>
    </r>
  </si>
  <si>
    <t>1017363</t>
  </si>
  <si>
    <t>1519490</t>
  </si>
  <si>
    <t>9490</t>
  </si>
  <si>
    <t>Реалізація державної політики у молодіжній сфері</t>
  </si>
  <si>
    <t>3140</t>
  </si>
  <si>
    <t>0160 (250203)</t>
  </si>
  <si>
    <t>0191</t>
  </si>
  <si>
    <t>9800</t>
  </si>
  <si>
    <t>Здійснення заходів в рамках проведення експерименту з розвитку автомобільних доріг загального користування в усіх областях та м. Києві, а також дорожньої інфраструктури у м. Києві</t>
  </si>
  <si>
    <t>8120</t>
  </si>
  <si>
    <t>Заходи з організації рятування на водах</t>
  </si>
  <si>
    <t>0512 (240602)</t>
  </si>
  <si>
    <t>з них на: реалізацію програми "Назустріч інвесторам"</t>
  </si>
  <si>
    <t>1070 (170302)</t>
  </si>
  <si>
    <t>Охорона та раціональне використання природних ресурсів</t>
  </si>
  <si>
    <t>Додаток 1</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</si>
  <si>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</si>
  <si>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грн</t>
  </si>
  <si>
    <t>Найменування місцевої (регіональної) програми</t>
  </si>
  <si>
    <t>Спеціальний фонд</t>
  </si>
  <si>
    <t>у тому числі бюджет розвитку</t>
  </si>
  <si>
    <t>Зміни в додаток 3 до розпорядження  начальника обласної військової адміністрації  від 19.12.2024  №1400/0/5-24ВА"Про обласний бюджет Львівської області на 2025 рік" "Розподіл видатків обласного бюджету на 2025 рік"</t>
  </si>
  <si>
    <t>Зміни в додаток 7 до розпорядження  начальника обласної військової адміністрації  від 19.12.2024  №1400/0/5-24ВА"Про обласний бюджет Львівської області на 2025 рік" "Розподіл витрат обласного бюджету на реалізацію обласних програм у 2025 році"</t>
  </si>
  <si>
    <t>Додаток 2</t>
  </si>
  <si>
    <t>Додаток 3</t>
  </si>
  <si>
    <t xml:space="preserve">до розпорядження начальника </t>
  </si>
  <si>
    <t>обласної військової адміністрації</t>
  </si>
  <si>
    <t xml:space="preserve"> ____________ №_________</t>
  </si>
  <si>
    <t>Зміни в додаток 5 до розпорядження  начальника обласної військової адміністрації  від 19.12.2024  №1400/0/5-24ВА"Про обласний бюджет Львівської області на 2025 рік"  "Міжбюджетні трансферти обласного бюджету на 2025 рік"</t>
  </si>
  <si>
    <t>1310000000</t>
  </si>
  <si>
    <t>ІІ. Трансферти із спеціального фонду бюджету</t>
  </si>
  <si>
    <t>(грн)</t>
  </si>
  <si>
    <t>Код Класифікації доходу бюджету/ Код бюджету</t>
  </si>
  <si>
    <t>Найменування трансферту/ Найменування бюджету – надавача міжбюджетного трансферту</t>
  </si>
  <si>
    <t>Обласний бюджет Львівської області</t>
  </si>
  <si>
    <t>1351700000</t>
  </si>
  <si>
    <t>Бюджет Мостиської міської територіальної громади</t>
  </si>
  <si>
    <t>Бюджет Меденицької селищної територіальної громади</t>
  </si>
  <si>
    <t>Бюджет Радехівської міської територіальної громади</t>
  </si>
  <si>
    <t>Бюджет Бродівської міської територіальної громади</t>
  </si>
  <si>
    <t>Бюджет Грабовецько-Дулібівської сільської територіальної громади</t>
  </si>
  <si>
    <t>Бюджет Львівської міської територіальної громади</t>
  </si>
  <si>
    <t>Бюджет Новороздільської міської територіальної громади</t>
  </si>
  <si>
    <t>Бюджет Новояворівської міської територіальної громади</t>
  </si>
  <si>
    <t>Бюджет Перемишлянської міської територіальної громади</t>
  </si>
  <si>
    <t>Бюджет Пустомитівської міської територіальної громади</t>
  </si>
  <si>
    <t>Бюджет Самбірської міської територіальної громади</t>
  </si>
  <si>
    <t>Бюджет Сколівської міської територіальної громади</t>
  </si>
  <si>
    <t>Бюджет Сокальської міської територіальної громади</t>
  </si>
  <si>
    <t>Бюджет Старосамбірської міської територіальної громади</t>
  </si>
  <si>
    <t>1358100000</t>
  </si>
  <si>
    <t>Бюджет Стрийської міської територіальної громади</t>
  </si>
  <si>
    <t>Бюджет Турківської міської територіальної громади</t>
  </si>
  <si>
    <t>Бюджет Червоноградської міської територіальної громади</t>
  </si>
  <si>
    <t>Бюджет Яворівської міської територіальної громади</t>
  </si>
  <si>
    <t>13550000000</t>
  </si>
  <si>
    <t>9900000000</t>
  </si>
  <si>
    <t>Державний бюджет</t>
  </si>
  <si>
    <r>
      <t>Субвенція з місцевого бюджету за рахунок залишку коштів освітної субвенції, що утворився на початок бюджетного періоду</t>
    </r>
    <r>
      <rPr>
        <sz val="10"/>
        <color indexed="8"/>
        <rFont val="Times New Roman"/>
        <family val="1"/>
        <charset val="204"/>
      </rPr>
      <t xml:space="preserve"> (НУШ)</t>
    </r>
  </si>
  <si>
    <t>13502000000</t>
  </si>
  <si>
    <t>Бюджет Бісковицької сільської територіальної громади</t>
  </si>
  <si>
    <t>13505000000</t>
  </si>
  <si>
    <t xml:space="preserve">Бюджет Гніздичівської селищної територіальної громади </t>
  </si>
  <si>
    <t>13508000000</t>
  </si>
  <si>
    <t>Бюджет Заболотцівської сільської територіальної громади</t>
  </si>
  <si>
    <t>13511000000</t>
  </si>
  <si>
    <t>Бюджет Новокалинівської міської територіальної громади</t>
  </si>
  <si>
    <t>13514000000</t>
  </si>
  <si>
    <t>Бюджет Тростянецької сільської територіальної громади</t>
  </si>
  <si>
    <t>13516000000</t>
  </si>
  <si>
    <t>Бюджет Ходорівської міської територіальної громади</t>
  </si>
  <si>
    <t>13517000000</t>
  </si>
  <si>
    <t>13518000000</t>
  </si>
  <si>
    <t>Бюджет Судововишнянської міської територіальної громади</t>
  </si>
  <si>
    <t>13520000000</t>
  </si>
  <si>
    <t>Бюджет Давидівської сільської територіальної громади</t>
  </si>
  <si>
    <t>13521000000</t>
  </si>
  <si>
    <t>Бюджет Жовтанецької сільської територіальної громади</t>
  </si>
  <si>
    <t>13522000000</t>
  </si>
  <si>
    <t xml:space="preserve">Бюджет Шегинівської сільської територіальної громади </t>
  </si>
  <si>
    <t>13523000000</t>
  </si>
  <si>
    <t>Бюджет Великолюбінської селищної територіальної громади</t>
  </si>
  <si>
    <t>13525000000</t>
  </si>
  <si>
    <t>Бюджет Розвадівської сільської територіальної громади</t>
  </si>
  <si>
    <t>13527000000</t>
  </si>
  <si>
    <t>Бюджет Підберізцівської сільської територіальної громади</t>
  </si>
  <si>
    <t>13528000000</t>
  </si>
  <si>
    <t>Бюджет Солонківської сільської територіальної громади</t>
  </si>
  <si>
    <t>13529000000</t>
  </si>
  <si>
    <t>Бюджет Щирецької селищної територіальної громади</t>
  </si>
  <si>
    <t>13530000000</t>
  </si>
  <si>
    <t>Бюджет Рудківської міської територіальної громади</t>
  </si>
  <si>
    <t>13531000000</t>
  </si>
  <si>
    <t>Бюджет Славської селищної територіальної громади</t>
  </si>
  <si>
    <t>13532000000</t>
  </si>
  <si>
    <t>Бюджет Великомостівської міської територіальної громади</t>
  </si>
  <si>
    <t>13534000000</t>
  </si>
  <si>
    <t>Бюджет Кам’янка-Бузької міської територіальної громади</t>
  </si>
  <si>
    <t>13535000000</t>
  </si>
  <si>
    <t xml:space="preserve">Бюджет Мурованської сільської територіальної громади </t>
  </si>
  <si>
    <t>Бюджет Бібрської міської територіальної громади</t>
  </si>
  <si>
    <t>Бюджет Зимноводівської сільської територіальної громади</t>
  </si>
  <si>
    <t>Бюджет Лопатинської селищної територіальної громади</t>
  </si>
  <si>
    <t>13542000000</t>
  </si>
  <si>
    <t>Бюджет Белзької міської територіальної громади</t>
  </si>
  <si>
    <t>13543000000</t>
  </si>
  <si>
    <t>Бюджет Боринської селищної територіальної громади</t>
  </si>
  <si>
    <t>13544000000</t>
  </si>
  <si>
    <t xml:space="preserve">Бюджет Бориславської міської територіальної громади </t>
  </si>
  <si>
    <t>13545000000</t>
  </si>
  <si>
    <t>13546000000</t>
  </si>
  <si>
    <t xml:space="preserve">Бюджет Буської міської територіальної громади </t>
  </si>
  <si>
    <t>13547000000</t>
  </si>
  <si>
    <t xml:space="preserve">Бюджет Глинянської міської територіальної громади </t>
  </si>
  <si>
    <t>13548000000</t>
  </si>
  <si>
    <t xml:space="preserve">Бюджет Городоцької міської територіальної громади </t>
  </si>
  <si>
    <t>13549000000</t>
  </si>
  <si>
    <t xml:space="preserve">Бюджет Добромильської міської територіальної громади </t>
  </si>
  <si>
    <t>13551000000</t>
  </si>
  <si>
    <t xml:space="preserve">Бюджет Добросинсько-Магерівської селищної територіальної громади </t>
  </si>
  <si>
    <t>13552000000</t>
  </si>
  <si>
    <t xml:space="preserve">Бюджет Добротвірської селищної територіальної громади </t>
  </si>
  <si>
    <t>13553000000</t>
  </si>
  <si>
    <t xml:space="preserve">Бюджет Дрогобицької міської територіальної громади </t>
  </si>
  <si>
    <t>13554000000</t>
  </si>
  <si>
    <t xml:space="preserve">Бюджет Жидачівської міської територіальної громади </t>
  </si>
  <si>
    <t>13555000000</t>
  </si>
  <si>
    <t xml:space="preserve">Бюджет Жовківської міської територіальної громади </t>
  </si>
  <si>
    <t>13556000000</t>
  </si>
  <si>
    <t xml:space="preserve">Бюджет Журавненської селищної територіальної громади </t>
  </si>
  <si>
    <t>13557000000</t>
  </si>
  <si>
    <t xml:space="preserve">Бюджет Золочівської міської територіальної громади </t>
  </si>
  <si>
    <t>13558000000</t>
  </si>
  <si>
    <t>Бюджет Івано-Франківської селищної територіальної громади</t>
  </si>
  <si>
    <t>13559000000</t>
  </si>
  <si>
    <t>Бюджет Козівської сільської територіальної громади</t>
  </si>
  <si>
    <t>13560000000</t>
  </si>
  <si>
    <t xml:space="preserve">Бюджет Комарнівської міської територіальної громади </t>
  </si>
  <si>
    <t>13561000000</t>
  </si>
  <si>
    <t xml:space="preserve">Бюджет Красненської селищної територіальної громади </t>
  </si>
  <si>
    <t>13562000000</t>
  </si>
  <si>
    <t xml:space="preserve">Бюджет Куликівської селищної територіальної громади </t>
  </si>
  <si>
    <t>13563000000</t>
  </si>
  <si>
    <t>13564000000</t>
  </si>
  <si>
    <t xml:space="preserve">Бюджет Миколаївської міської територіальної громади </t>
  </si>
  <si>
    <t>13565000000</t>
  </si>
  <si>
    <t>Бюджет Моршинської міської територіальної громади</t>
  </si>
  <si>
    <t>13566000000</t>
  </si>
  <si>
    <t>13567000000</t>
  </si>
  <si>
    <t>13568000000</t>
  </si>
  <si>
    <t>Бюджет Новояричівської селищної територіальної громади</t>
  </si>
  <si>
    <t>13569000000</t>
  </si>
  <si>
    <t xml:space="preserve">Бюджет Оброшинської сільської територіальної громади </t>
  </si>
  <si>
    <t>13570000000</t>
  </si>
  <si>
    <t>13571000000</t>
  </si>
  <si>
    <t>Бюджет Підкамінської селищної територіальної громади</t>
  </si>
  <si>
    <t>13572000000</t>
  </si>
  <si>
    <t xml:space="preserve">Бюджет Поморянської селищної територіальної громади </t>
  </si>
  <si>
    <t>13573000000</t>
  </si>
  <si>
    <t>13574000000</t>
  </si>
  <si>
    <t xml:space="preserve">Бюджет Рава-Руської міської територіальної громади </t>
  </si>
  <si>
    <t>13575000000</t>
  </si>
  <si>
    <t>Бюджет Ралівської сільської територіальної громади</t>
  </si>
  <si>
    <t>13576000000</t>
  </si>
  <si>
    <t>13577000000</t>
  </si>
  <si>
    <t>13578000000</t>
  </si>
  <si>
    <t>13579000000</t>
  </si>
  <si>
    <t xml:space="preserve">Бюджет Сокільницької сільської територіальної громади </t>
  </si>
  <si>
    <t>13580000000</t>
  </si>
  <si>
    <t>13581000000</t>
  </si>
  <si>
    <t>13582000000</t>
  </si>
  <si>
    <t>Бюджет Стрілківської сільської територіальної громади</t>
  </si>
  <si>
    <t>13583000000</t>
  </si>
  <si>
    <t xml:space="preserve">Бюджет Східницької селищної територіальної громади </t>
  </si>
  <si>
    <t>13584000000</t>
  </si>
  <si>
    <t xml:space="preserve">Бюджет Трускавецької міської територіальної громади </t>
  </si>
  <si>
    <t>13585000000</t>
  </si>
  <si>
    <t>13586000000</t>
  </si>
  <si>
    <t>Бюджет Хирівської міської територіальної громади</t>
  </si>
  <si>
    <t>13587000000</t>
  </si>
  <si>
    <t>13588000000</t>
  </si>
  <si>
    <r>
      <t xml:space="preserve">Інші субвенції з місцевого бюджету </t>
    </r>
    <r>
      <rPr>
        <sz val="10"/>
        <color indexed="8"/>
        <rFont val="Times New Roman"/>
        <family val="1"/>
        <charset val="204"/>
      </rPr>
      <t>(харчування учнів закладів загальної середньої освіти)</t>
    </r>
  </si>
  <si>
    <t>0819800</t>
  </si>
  <si>
    <r>
      <t xml:space="preserve">Субвенція з місцевого бюджету на виконання інвестиційних проектів </t>
    </r>
    <r>
      <rPr>
        <sz val="10"/>
        <color indexed="8"/>
        <rFont val="Times New Roman"/>
        <family val="1"/>
        <charset val="204"/>
      </rPr>
      <t>на реалізацію Комплексної програми підвищення енергоефективності, енергозбереження та розвитку відновлювальної енергетики у Львівській області на 2021-2025 роки</t>
    </r>
  </si>
  <si>
    <r>
      <t xml:space="preserve">Інші субвенції з місцевого бюджету </t>
    </r>
    <r>
      <rPr>
        <sz val="10"/>
        <color indexed="8"/>
        <rFont val="Times New Roman"/>
        <family val="1"/>
        <charset val="204"/>
      </rPr>
      <t>на реалізацію Комплексної програми підвищення енергоефективності, енергозбереження та розвитку відновлювальної енергетики у Львівській області на 2021-2025 роки</t>
    </r>
  </si>
  <si>
    <r>
      <t xml:space="preserve">Субвенція з місцевого бюджету на виконання інвестиційних проектів </t>
    </r>
    <r>
      <rPr>
        <sz val="10"/>
        <color indexed="8"/>
        <rFont val="Times New Roman"/>
        <family val="1"/>
        <charset val="204"/>
      </rPr>
      <t>на реалізацію програми "Оорона, збереження і популяризація історико-культурної спадщни у Львівській області на 2024-2025 роки"</t>
    </r>
  </si>
  <si>
    <r>
      <t>Субвенція з місцевого бюджету на виконання інвестиційних проектів</t>
    </r>
    <r>
      <rPr>
        <sz val="10"/>
        <color indexed="8"/>
        <rFont val="Times New Roman"/>
        <family val="1"/>
        <charset val="204"/>
      </rPr>
      <t xml:space="preserve"> на виконання Програми реалізації пріоритетних інфраструктурних проєктів у Львівській області</t>
    </r>
  </si>
  <si>
    <t>Бюджет Ходоріської міської територіальної громади</t>
  </si>
  <si>
    <t>2719770</t>
  </si>
  <si>
    <r>
      <t xml:space="preserve">Інші субвенції з місцевого бюджету </t>
    </r>
    <r>
      <rPr>
        <sz val="10"/>
        <color indexed="8"/>
        <rFont val="Times New Roman"/>
        <family val="1"/>
        <charset val="204"/>
      </rPr>
      <t>на реалізацію програми пріоритетних інфрастуктурних проєктів у Львівській області</t>
    </r>
  </si>
  <si>
    <r>
      <t xml:space="preserve">Інші субвенції з місцевого бюджету </t>
    </r>
    <r>
      <rPr>
        <sz val="10"/>
        <color indexed="8"/>
        <rFont val="Times New Roman"/>
        <family val="1"/>
        <charset val="204"/>
      </rPr>
      <t>на реалізацію Комплексної програми "Безпечна Львівщина" на 2021-2025 роки</t>
    </r>
  </si>
  <si>
    <t>Субвенція з місцевого бюджету на проектування, відновлення. будівництво, модернізацію, облаштування, ремонт об'єктів будівництва громадського призначення, соціальної сфери, культурної спадщини, житлово-комунального господарства, інших об'єктів, що мають вплив на життєдіяльність населення, за рахунок відповідної субвенції з державного бюджету</t>
  </si>
  <si>
    <t xml:space="preserve">1090 </t>
  </si>
  <si>
    <t>Комплексна програма соціальної підтримки окремих категорій громадян Львівської області на 2021-2025 роки</t>
  </si>
  <si>
    <t>Субвенція з місцевого бюджету державному бюджету на реалізацію Комплексна програма соціальної підтримки окремих категорій громадян Львівської області на 2021-2025 роки</t>
  </si>
  <si>
    <t>X</t>
  </si>
  <si>
    <t xml:space="preserve">УСЬОГО за розділом І та ІІ, у тому числі: </t>
  </si>
  <si>
    <t>загальний фонд</t>
  </si>
  <si>
    <t>спеціальний фонд</t>
  </si>
  <si>
    <t>Дата та номер документа, яким затверджено місцеву регіональну програму</t>
  </si>
  <si>
    <t>№ 54  від 18.02.2021 року зі змінами</t>
  </si>
  <si>
    <t>Усього видатків</t>
  </si>
</sst>
</file>

<file path=xl/styles.xml><?xml version="1.0" encoding="utf-8"?>
<styleSheet xmlns="http://schemas.openxmlformats.org/spreadsheetml/2006/main">
  <numFmts count="17">
    <numFmt numFmtId="164" formatCode="#,##0\ &quot;грн.&quot;;\-#,##0\ &quot;грн.&quot;"/>
    <numFmt numFmtId="165" formatCode="_-* #,##0.00\ _г_р_н_._-;\-* #,##0.00\ _г_р_н_._-;_-* &quot;-&quot;??\ _г_р_н_._-;_-@_-"/>
    <numFmt numFmtId="166" formatCode="#,##0.0"/>
    <numFmt numFmtId="167" formatCode="0.0"/>
    <numFmt numFmtId="168" formatCode="_-* #,##0\ &quot;р.&quot;_-;\-* #,##0\ &quot;р.&quot;_-;_-* &quot;-&quot;\ &quot;р.&quot;_-;_-@_-"/>
    <numFmt numFmtId="169" formatCode="_-* #,##0\ _р_._-;\-* #,##0\ _р_._-;_-* &quot;-&quot;\ _р_._-;_-@_-"/>
    <numFmt numFmtId="170" formatCode="_-* #,##0.00\ &quot;р.&quot;_-;\-* #,##0.00\ &quot;р.&quot;_-;_-* &quot;-&quot;??\ &quot;р.&quot;_-;_-@_-"/>
    <numFmt numFmtId="171" formatCode="_-* #,##0.00\ _р_._-;\-* #,##0.00\ _р_._-;_-* &quot;-&quot;??\ _р_._-;_-@_-"/>
    <numFmt numFmtId="172" formatCode="_(&quot;$&quot;* #,##0_);_(&quot;$&quot;* \(#,##0\);_(&quot;$&quot;* &quot;-&quot;_);_(@_)"/>
    <numFmt numFmtId="173" formatCode="_(&quot;$&quot;* #,##0.00_);_(&quot;$&quot;* \(#,##0.00\);_(&quot;$&quot;* &quot;-&quot;??_);_(@_)"/>
    <numFmt numFmtId="174" formatCode="#,##0\ &quot;z?&quot;;[Red]\-#,##0\ &quot;z?&quot;"/>
    <numFmt numFmtId="175" formatCode="#,##0.00\ &quot;z?&quot;;[Red]\-#,##0.00\ &quot;z?&quot;"/>
    <numFmt numFmtId="176" formatCode="_-* #,##0\ _z_?_-;\-* #,##0\ _z_?_-;_-* &quot;-&quot;\ _z_?_-;_-@_-"/>
    <numFmt numFmtId="177" formatCode="_-* #,##0.00\ _z_?_-;\-* #,##0.00\ _z_?_-;_-* &quot;-&quot;??\ _z_?_-;_-@_-"/>
    <numFmt numFmtId="178" formatCode="#,##0.\-"/>
    <numFmt numFmtId="179" formatCode="#,##0.00;\-#,##0.00;#,&quot;-&quot;"/>
    <numFmt numFmtId="180" formatCode="#,##0.00;\-#,##0.00;#.00,&quot;-&quot;"/>
  </numFmts>
  <fonts count="138">
    <font>
      <sz val="10"/>
      <name val="Arial Cyr"/>
      <charset val="204"/>
    </font>
    <font>
      <sz val="10"/>
      <name val="Arial Cyr"/>
      <charset val="204"/>
    </font>
    <font>
      <b/>
      <sz val="10"/>
      <name val="Times New Roman"/>
      <family val="1"/>
    </font>
    <font>
      <sz val="9"/>
      <name val="Times New Roman CYR"/>
      <family val="1"/>
      <charset val="204"/>
    </font>
    <font>
      <sz val="10"/>
      <name val="Times New Roman CYR"/>
      <family val="1"/>
      <charset val="204"/>
    </font>
    <font>
      <sz val="10.5"/>
      <color indexed="8"/>
      <name val="Times New Roman Cyr"/>
      <family val="1"/>
      <charset val="204"/>
    </font>
    <font>
      <b/>
      <sz val="10"/>
      <name val="Times New Roman Cyr"/>
      <family val="1"/>
      <charset val="204"/>
    </font>
    <font>
      <sz val="14"/>
      <name val="Times New Roman Cyr"/>
      <family val="1"/>
      <charset val="204"/>
    </font>
    <font>
      <sz val="12"/>
      <color indexed="8"/>
      <name val="Times New Roman Cyr"/>
      <family val="1"/>
      <charset val="204"/>
    </font>
    <font>
      <sz val="12"/>
      <name val="Times New Roman Cyr"/>
      <family val="1"/>
      <charset val="204"/>
    </font>
    <font>
      <b/>
      <sz val="12"/>
      <name val="Times New Roman Cyr"/>
      <family val="1"/>
      <charset val="204"/>
    </font>
    <font>
      <b/>
      <i/>
      <sz val="9"/>
      <name val="Times New Roman Cyr"/>
      <family val="1"/>
      <charset val="204"/>
    </font>
    <font>
      <sz val="10"/>
      <name val="Times New Roman"/>
      <family val="1"/>
      <charset val="204"/>
    </font>
    <font>
      <sz val="10"/>
      <name val="Helv"/>
    </font>
    <font>
      <sz val="1"/>
      <color indexed="8"/>
      <name val="Courier"/>
      <family val="1"/>
      <charset val="204"/>
    </font>
    <font>
      <sz val="1"/>
      <color indexed="8"/>
      <name val="Courier"/>
      <family val="1"/>
      <charset val="204"/>
    </font>
    <font>
      <sz val="10"/>
      <name val="Helv"/>
      <charset val="204"/>
    </font>
    <font>
      <b/>
      <sz val="1"/>
      <color indexed="8"/>
      <name val="Courier"/>
      <family val="1"/>
      <charset val="204"/>
    </font>
    <font>
      <sz val="10"/>
      <name val="Arial CE"/>
    </font>
    <font>
      <sz val="9"/>
      <name val="PL Arial"/>
    </font>
    <font>
      <sz val="10"/>
      <name val="PL Arial"/>
    </font>
    <font>
      <sz val="10"/>
      <name val="Arial"/>
      <family val="2"/>
      <charset val="204"/>
    </font>
    <font>
      <b/>
      <sz val="18"/>
      <name val="Times New Roman"/>
      <family val="1"/>
      <charset val="204"/>
    </font>
    <font>
      <b/>
      <sz val="14"/>
      <name val="Times New Roman"/>
      <family val="1"/>
      <charset val="204"/>
    </font>
    <font>
      <sz val="14"/>
      <name val="Times New Roman"/>
      <family val="1"/>
      <charset val="204"/>
    </font>
    <font>
      <sz val="10"/>
      <name val="PL Arial"/>
      <charset val="204"/>
    </font>
    <font>
      <b/>
      <sz val="14"/>
      <name val="PL Arial"/>
    </font>
    <font>
      <sz val="10"/>
      <name val="Times New Roman"/>
      <family val="1"/>
    </font>
    <font>
      <b/>
      <sz val="11"/>
      <name val="Times New Roman"/>
      <family val="1"/>
    </font>
    <font>
      <b/>
      <sz val="11"/>
      <name val="Times New Roman"/>
      <family val="1"/>
      <charset val="204"/>
    </font>
    <font>
      <sz val="10"/>
      <name val="Times New Roman CYR"/>
      <charset val="204"/>
    </font>
    <font>
      <b/>
      <sz val="14"/>
      <name val="Times New Roman Cyr"/>
      <family val="1"/>
      <charset val="204"/>
    </font>
    <font>
      <sz val="10"/>
      <color indexed="8"/>
      <name val="Times New Roman Cyr"/>
      <family val="1"/>
      <charset val="204"/>
    </font>
    <font>
      <sz val="10"/>
      <color indexed="8"/>
      <name val="Times New Roman"/>
      <family val="1"/>
    </font>
    <font>
      <sz val="11"/>
      <color indexed="8"/>
      <name val="Times New Roman Cyr"/>
      <family val="1"/>
      <charset val="204"/>
    </font>
    <font>
      <sz val="11"/>
      <name val="Times New Roman Cyr"/>
      <family val="1"/>
      <charset val="204"/>
    </font>
    <font>
      <sz val="11"/>
      <name val="Times New Roman Cyr"/>
      <charset val="204"/>
    </font>
    <font>
      <sz val="11"/>
      <name val="Times New Roman"/>
      <family val="1"/>
      <charset val="204"/>
    </font>
    <font>
      <sz val="10"/>
      <color indexed="9"/>
      <name val="Times New Roman Cyr"/>
      <family val="1"/>
      <charset val="204"/>
    </font>
    <font>
      <b/>
      <sz val="12"/>
      <name val="Times New Roman"/>
      <family val="1"/>
      <charset val="204"/>
    </font>
    <font>
      <b/>
      <i/>
      <sz val="11"/>
      <name val="Times New Roman"/>
      <family val="1"/>
      <charset val="204"/>
    </font>
    <font>
      <sz val="10"/>
      <color indexed="17"/>
      <name val="Times New Roman Cyr"/>
      <family val="1"/>
      <charset val="204"/>
    </font>
    <font>
      <sz val="12"/>
      <color indexed="57"/>
      <name val="Times New Roman Cyr"/>
      <family val="1"/>
      <charset val="204"/>
    </font>
    <font>
      <sz val="10"/>
      <color indexed="57"/>
      <name val="Times New Roman Cyr"/>
      <family val="1"/>
      <charset val="204"/>
    </font>
    <font>
      <b/>
      <sz val="10"/>
      <color indexed="57"/>
      <name val="Times New Roman Cyr"/>
      <family val="1"/>
      <charset val="204"/>
    </font>
    <font>
      <sz val="10"/>
      <color indexed="57"/>
      <name val="Times New Roman Cyr"/>
      <charset val="204"/>
    </font>
    <font>
      <b/>
      <sz val="12"/>
      <color indexed="57"/>
      <name val="Times New Roman Cyr"/>
      <family val="1"/>
      <charset val="204"/>
    </font>
    <font>
      <sz val="10"/>
      <color indexed="57"/>
      <name val="Times New Roman"/>
      <family val="1"/>
    </font>
    <font>
      <b/>
      <sz val="11"/>
      <color indexed="57"/>
      <name val="Times New Roman"/>
      <family val="1"/>
    </font>
    <font>
      <b/>
      <sz val="12"/>
      <color indexed="57"/>
      <name val="Times New Roman"/>
      <family val="1"/>
    </font>
    <font>
      <b/>
      <sz val="10"/>
      <color indexed="57"/>
      <name val="Times New Roman"/>
      <family val="1"/>
    </font>
    <font>
      <sz val="8"/>
      <color indexed="57"/>
      <name val="Times New Roman Cyr"/>
      <family val="1"/>
      <charset val="204"/>
    </font>
    <font>
      <sz val="10"/>
      <color indexed="10"/>
      <name val="Times New Roman Cyr"/>
      <family val="1"/>
      <charset val="204"/>
    </font>
    <font>
      <b/>
      <sz val="10"/>
      <name val="Times New Roman CYR"/>
      <charset val="204"/>
    </font>
    <font>
      <sz val="13.5"/>
      <name val="Times New Roman"/>
      <family val="1"/>
      <charset val="204"/>
    </font>
    <font>
      <b/>
      <sz val="12"/>
      <name val="Times New Roman"/>
      <family val="1"/>
    </font>
    <font>
      <sz val="13.5"/>
      <color indexed="10"/>
      <name val="Times New Roman"/>
      <family val="1"/>
      <charset val="204"/>
    </font>
    <font>
      <sz val="10.5"/>
      <name val="Times New Roman Cyr"/>
      <family val="1"/>
      <charset val="204"/>
    </font>
    <font>
      <sz val="10.5"/>
      <name val="Times New Roman"/>
      <family val="1"/>
      <charset val="204"/>
    </font>
    <font>
      <sz val="11"/>
      <color indexed="8"/>
      <name val="Times New Roman Cyr"/>
      <charset val="204"/>
    </font>
    <font>
      <sz val="11"/>
      <color indexed="8"/>
      <name val="Times New Roman"/>
      <family val="1"/>
      <charset val="204"/>
    </font>
    <font>
      <sz val="11"/>
      <color indexed="8"/>
      <name val="Times New Roman"/>
      <family val="1"/>
    </font>
    <font>
      <sz val="12"/>
      <color indexed="8"/>
      <name val="Times New Roman"/>
      <family val="1"/>
    </font>
    <font>
      <b/>
      <sz val="14"/>
      <name val="Times New Roman"/>
      <family val="1"/>
      <charset val="204"/>
    </font>
    <font>
      <sz val="14"/>
      <color indexed="8"/>
      <name val="Times New Roman"/>
      <family val="1"/>
      <charset val="204"/>
    </font>
    <font>
      <sz val="14"/>
      <name val="Times New Roman"/>
      <family val="1"/>
      <charset val="204"/>
    </font>
    <font>
      <b/>
      <sz val="16"/>
      <name val="Times New Roman"/>
      <family val="1"/>
      <charset val="204"/>
    </font>
    <font>
      <sz val="12"/>
      <name val="Times New Roman"/>
      <family val="1"/>
      <charset val="204"/>
    </font>
    <font>
      <sz val="12"/>
      <color indexed="8"/>
      <name val="Times New Roman"/>
      <family val="1"/>
      <charset val="204"/>
    </font>
    <font>
      <i/>
      <sz val="11"/>
      <name val="Times New Roman"/>
      <family val="1"/>
      <charset val="204"/>
    </font>
    <font>
      <b/>
      <sz val="10"/>
      <color indexed="10"/>
      <name val="Times New Roman Cyr"/>
      <charset val="204"/>
    </font>
    <font>
      <b/>
      <sz val="10"/>
      <color indexed="9"/>
      <name val="Times New Roman Cyr"/>
      <charset val="204"/>
    </font>
    <font>
      <b/>
      <sz val="10"/>
      <color indexed="57"/>
      <name val="Times New Roman Cyr"/>
      <charset val="204"/>
    </font>
    <font>
      <i/>
      <sz val="11"/>
      <color indexed="8"/>
      <name val="Times New Roman Cyr"/>
      <charset val="204"/>
    </font>
    <font>
      <i/>
      <sz val="11"/>
      <name val="Times New Roman Cyr"/>
      <family val="1"/>
      <charset val="204"/>
    </font>
    <font>
      <i/>
      <sz val="10"/>
      <name val="Times New Roman Cyr"/>
      <family val="1"/>
      <charset val="204"/>
    </font>
    <font>
      <b/>
      <sz val="12"/>
      <name val="Times New Roman Cyr"/>
      <charset val="204"/>
    </font>
    <font>
      <sz val="12"/>
      <name val="Times New Roman Cyr"/>
      <charset val="204"/>
    </font>
    <font>
      <sz val="11"/>
      <color indexed="8"/>
      <name val="Calibri"/>
      <family val="2"/>
      <charset val="204"/>
    </font>
    <font>
      <sz val="11"/>
      <color indexed="9"/>
      <name val="Calibri"/>
      <family val="2"/>
      <charset val="204"/>
    </font>
    <font>
      <sz val="11"/>
      <color indexed="62"/>
      <name val="Calibri"/>
      <family val="2"/>
      <charset val="20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sz val="11"/>
      <color indexed="52"/>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b/>
      <sz val="11"/>
      <color indexed="52"/>
      <name val="Calibri"/>
      <family val="2"/>
      <charset val="204"/>
    </font>
    <font>
      <b/>
      <sz val="11"/>
      <color indexed="8"/>
      <name val="Calibri"/>
      <family val="2"/>
      <charset val="204"/>
    </font>
    <font>
      <sz val="11"/>
      <color indexed="20"/>
      <name val="Calibri"/>
      <family val="2"/>
      <charset val="204"/>
    </font>
    <font>
      <b/>
      <sz val="11"/>
      <color indexed="63"/>
      <name val="Calibri"/>
      <family val="2"/>
      <charset val="204"/>
    </font>
    <font>
      <sz val="11"/>
      <color indexed="10"/>
      <name val="Calibri"/>
      <family val="2"/>
      <charset val="204"/>
    </font>
    <font>
      <i/>
      <sz val="11"/>
      <color indexed="23"/>
      <name val="Calibri"/>
      <family val="2"/>
      <charset val="204"/>
    </font>
    <font>
      <sz val="10"/>
      <name val="Arial"/>
      <family val="2"/>
      <charset val="204"/>
    </font>
    <font>
      <sz val="10"/>
      <name val="Courier New"/>
      <family val="3"/>
      <charset val="204"/>
    </font>
    <font>
      <b/>
      <sz val="8"/>
      <color indexed="57"/>
      <name val="Times New Roman Cyr"/>
      <charset val="204"/>
    </font>
    <font>
      <sz val="1"/>
      <color indexed="8"/>
      <name val="Courier"/>
      <family val="1"/>
      <charset val="204"/>
    </font>
    <font>
      <i/>
      <sz val="12"/>
      <name val="Times New Roman"/>
      <family val="1"/>
      <charset val="204"/>
    </font>
    <font>
      <sz val="11"/>
      <color indexed="10"/>
      <name val="Times New Roman CYR"/>
      <charset val="204"/>
    </font>
    <font>
      <sz val="9"/>
      <color indexed="10"/>
      <name val="Times New Roman CYR"/>
      <family val="1"/>
      <charset val="204"/>
    </font>
    <font>
      <sz val="10.5"/>
      <color indexed="10"/>
      <name val="Times New Roman Cyr"/>
      <family val="1"/>
      <charset val="204"/>
    </font>
    <font>
      <sz val="12"/>
      <color indexed="9"/>
      <name val="Times New Roman Cyr"/>
      <family val="1"/>
      <charset val="204"/>
    </font>
    <font>
      <sz val="9"/>
      <name val="Times New Roman CYR"/>
      <charset val="204"/>
    </font>
    <font>
      <sz val="12"/>
      <name val="Arial"/>
      <family val="2"/>
      <charset val="204"/>
    </font>
    <font>
      <sz val="11"/>
      <name val="Arial"/>
      <family val="2"/>
      <charset val="204"/>
    </font>
    <font>
      <sz val="11"/>
      <color indexed="8"/>
      <name val="Arial"/>
      <family val="2"/>
      <charset val="204"/>
    </font>
    <font>
      <sz val="12"/>
      <color indexed="8"/>
      <name val="Arial"/>
      <family val="2"/>
      <charset val="204"/>
    </font>
    <font>
      <sz val="11"/>
      <color indexed="57"/>
      <name val="Times New Roman CYR"/>
      <family val="1"/>
      <charset val="204"/>
    </font>
    <font>
      <sz val="11"/>
      <color indexed="9"/>
      <name val="Times New Roman CYR"/>
      <family val="1"/>
      <charset val="204"/>
    </font>
    <font>
      <sz val="1"/>
      <color indexed="8"/>
      <name val="Courier"/>
      <family val="1"/>
      <charset val="204"/>
    </font>
    <font>
      <sz val="12"/>
      <name val="Times New Roman"/>
      <family val="1"/>
      <charset val="204"/>
    </font>
    <font>
      <b/>
      <sz val="18"/>
      <name val="Times New Roman Cyr"/>
      <charset val="204"/>
    </font>
    <font>
      <sz val="10"/>
      <color indexed="55"/>
      <name val="Times New Roman CYR"/>
      <family val="1"/>
      <charset val="204"/>
    </font>
    <font>
      <sz val="14"/>
      <color indexed="10"/>
      <name val="Times New Roman Cyr"/>
      <family val="1"/>
      <charset val="204"/>
    </font>
    <font>
      <b/>
      <sz val="14"/>
      <color indexed="10"/>
      <name val="Times New Roman Cyr"/>
      <family val="1"/>
      <charset val="204"/>
    </font>
    <font>
      <b/>
      <sz val="18"/>
      <color indexed="10"/>
      <name val="Times New Roman Cyr"/>
      <charset val="204"/>
    </font>
    <font>
      <sz val="1"/>
      <color indexed="8"/>
      <name val="Courier"/>
      <family val="1"/>
      <charset val="204"/>
    </font>
    <font>
      <b/>
      <sz val="10"/>
      <color indexed="55"/>
      <name val="Times New Roman Cyr"/>
      <family val="1"/>
      <charset val="204"/>
    </font>
    <font>
      <sz val="14"/>
      <color indexed="55"/>
      <name val="Times New Roman CYR"/>
      <family val="1"/>
      <charset val="204"/>
    </font>
    <font>
      <b/>
      <sz val="14"/>
      <color indexed="55"/>
      <name val="Times New Roman CYR"/>
      <family val="1"/>
      <charset val="204"/>
    </font>
    <font>
      <sz val="1"/>
      <color indexed="8"/>
      <name val="Courier"/>
      <family val="1"/>
      <charset val="204"/>
    </font>
    <font>
      <i/>
      <sz val="14"/>
      <name val="Times New Roman"/>
      <family val="1"/>
      <charset val="204"/>
    </font>
    <font>
      <b/>
      <i/>
      <sz val="12"/>
      <name val="Times New Roman Cyr"/>
      <family val="1"/>
      <charset val="204"/>
    </font>
    <font>
      <sz val="10"/>
      <color indexed="8"/>
      <name val="Times New Roman"/>
      <family val="1"/>
      <charset val="204"/>
    </font>
    <font>
      <sz val="12"/>
      <color indexed="9"/>
      <name val="Times New Roman"/>
      <family val="1"/>
      <charset val="204"/>
    </font>
    <font>
      <i/>
      <sz val="12"/>
      <color indexed="8"/>
      <name val="Times New Roman"/>
      <family val="1"/>
      <charset val="204"/>
    </font>
    <font>
      <sz val="12"/>
      <color indexed="55"/>
      <name val="Times New Roman Cyr"/>
      <family val="1"/>
      <charset val="204"/>
    </font>
    <font>
      <b/>
      <sz val="12"/>
      <color indexed="55"/>
      <name val="Times New Roman CYR"/>
      <family val="1"/>
      <charset val="204"/>
    </font>
    <font>
      <b/>
      <sz val="12"/>
      <color indexed="9"/>
      <name val="Times New Roman Cyr"/>
      <family val="1"/>
      <charset val="204"/>
    </font>
    <font>
      <sz val="10"/>
      <color indexed="8"/>
      <name val="Calibri"/>
      <family val="2"/>
      <charset val="204"/>
    </font>
    <font>
      <sz val="10"/>
      <name val="Arial Cyr"/>
      <charset val="204"/>
    </font>
    <font>
      <b/>
      <sz val="10"/>
      <color indexed="8"/>
      <name val="Times New Roman"/>
      <family val="1"/>
      <charset val="204"/>
    </font>
    <font>
      <b/>
      <u/>
      <sz val="10"/>
      <color indexed="8"/>
      <name val="Times New Roman"/>
      <family val="1"/>
      <charset val="204"/>
    </font>
    <font>
      <b/>
      <sz val="12"/>
      <color indexed="8"/>
      <name val="Times New Roman"/>
      <family val="1"/>
      <charset val="204"/>
    </font>
    <font>
      <i/>
      <sz val="10"/>
      <color indexed="8"/>
      <name val="Times New Roman"/>
      <family val="1"/>
      <charset val="204"/>
    </font>
    <font>
      <b/>
      <i/>
      <sz val="12"/>
      <name val="Times New Roman"/>
      <family val="1"/>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lightGray"/>
    </fill>
    <fill>
      <patternFill patternType="gray0625"/>
    </fill>
    <fill>
      <patternFill patternType="solid">
        <fgColor indexed="2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s>
  <borders count="28">
    <border>
      <left/>
      <right/>
      <top/>
      <bottom/>
      <diagonal/>
    </border>
    <border>
      <left/>
      <right/>
      <top style="thin">
        <color indexed="64"/>
      </top>
      <bottom style="double">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10">
    <xf numFmtId="0" fontId="0" fillId="0" borderId="0"/>
    <xf numFmtId="0" fontId="15" fillId="0" borderId="1">
      <protection locked="0"/>
    </xf>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5" fillId="0" borderId="0">
      <protection locked="0"/>
    </xf>
    <xf numFmtId="0" fontId="15" fillId="0" borderId="0">
      <protection locked="0"/>
    </xf>
    <xf numFmtId="0" fontId="15" fillId="0" borderId="0">
      <protection locked="0"/>
    </xf>
    <xf numFmtId="0" fontId="15" fillId="0" borderId="0">
      <protection locked="0"/>
    </xf>
    <xf numFmtId="0" fontId="14" fillId="0" borderId="0">
      <protection locked="0"/>
    </xf>
    <xf numFmtId="0" fontId="14" fillId="0" borderId="0">
      <protection locked="0"/>
    </xf>
    <xf numFmtId="0" fontId="14" fillId="0" borderId="0">
      <protection locked="0"/>
    </xf>
    <xf numFmtId="0" fontId="15" fillId="0" borderId="1">
      <protection locked="0"/>
    </xf>
    <xf numFmtId="0" fontId="17" fillId="0" borderId="0">
      <protection locked="0"/>
    </xf>
    <xf numFmtId="0" fontId="17" fillId="0" borderId="0">
      <protection locked="0"/>
    </xf>
    <xf numFmtId="0" fontId="14" fillId="0" borderId="1">
      <protection locked="0"/>
    </xf>
    <xf numFmtId="0" fontId="14" fillId="0" borderId="0">
      <protection locked="0"/>
    </xf>
    <xf numFmtId="0" fontId="14" fillId="0" borderId="1">
      <protection locked="0"/>
    </xf>
    <xf numFmtId="0" fontId="98" fillId="0" borderId="0">
      <protection locked="0"/>
    </xf>
    <xf numFmtId="0" fontId="98" fillId="0" borderId="1">
      <protection locked="0"/>
    </xf>
    <xf numFmtId="0" fontId="118" fillId="0" borderId="0">
      <protection locked="0"/>
    </xf>
    <xf numFmtId="0" fontId="118"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22" fillId="0" borderId="0">
      <protection locked="0"/>
    </xf>
    <xf numFmtId="0" fontId="122"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1" fillId="0" borderId="0">
      <protection locked="0"/>
    </xf>
    <xf numFmtId="0" fontId="11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11" fillId="0" borderId="0">
      <protection locked="0"/>
    </xf>
    <xf numFmtId="0" fontId="111"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1">
      <protection locked="0"/>
    </xf>
    <xf numFmtId="0" fontId="14" fillId="0" borderId="0">
      <protection locked="0"/>
    </xf>
    <xf numFmtId="0" fontId="14" fillId="0" borderId="0">
      <protection locked="0"/>
    </xf>
    <xf numFmtId="0" fontId="98" fillId="0" borderId="0">
      <protection locked="0"/>
    </xf>
    <xf numFmtId="0" fontId="98" fillId="0" borderId="0">
      <protection locked="0"/>
    </xf>
    <xf numFmtId="0" fontId="118" fillId="0" borderId="0">
      <protection locked="0"/>
    </xf>
    <xf numFmtId="0" fontId="118"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22" fillId="0" borderId="0">
      <protection locked="0"/>
    </xf>
    <xf numFmtId="0" fontId="122"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1" fillId="0" borderId="0">
      <protection locked="0"/>
    </xf>
    <xf numFmtId="0" fontId="11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11" fillId="0" borderId="0">
      <protection locked="0"/>
    </xf>
    <xf numFmtId="0" fontId="111"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4" fillId="0" borderId="0">
      <protection locked="0"/>
    </xf>
    <xf numFmtId="0" fontId="17" fillId="0" borderId="0">
      <protection locked="0"/>
    </xf>
    <xf numFmtId="0" fontId="17" fillId="0" borderId="0">
      <protection locked="0"/>
    </xf>
    <xf numFmtId="0" fontId="78" fillId="2" borderId="0" applyNumberFormat="0" applyBorder="0" applyAlignment="0" applyProtection="0"/>
    <xf numFmtId="0" fontId="78" fillId="3" borderId="0" applyNumberFormat="0" applyBorder="0" applyAlignment="0" applyProtection="0"/>
    <xf numFmtId="0" fontId="78" fillId="4" borderId="0" applyNumberFormat="0" applyBorder="0" applyAlignment="0" applyProtection="0"/>
    <xf numFmtId="0" fontId="78" fillId="5" borderId="0" applyNumberFormat="0" applyBorder="0" applyAlignment="0" applyProtection="0"/>
    <xf numFmtId="0" fontId="78" fillId="6" borderId="0" applyNumberFormat="0" applyBorder="0" applyAlignment="0" applyProtection="0"/>
    <xf numFmtId="0" fontId="78" fillId="7" borderId="0" applyNumberFormat="0" applyBorder="0" applyAlignment="0" applyProtection="0"/>
    <xf numFmtId="0" fontId="78" fillId="2" borderId="0" applyNumberFormat="0" applyBorder="0" applyAlignment="0" applyProtection="0"/>
    <xf numFmtId="0" fontId="78" fillId="3" borderId="0" applyNumberFormat="0" applyBorder="0" applyAlignment="0" applyProtection="0"/>
    <xf numFmtId="0" fontId="78" fillId="4" borderId="0" applyNumberFormat="0" applyBorder="0" applyAlignment="0" applyProtection="0"/>
    <xf numFmtId="0" fontId="78" fillId="5" borderId="0" applyNumberFormat="0" applyBorder="0" applyAlignment="0" applyProtection="0"/>
    <xf numFmtId="0" fontId="78" fillId="6" borderId="0" applyNumberFormat="0" applyBorder="0" applyAlignment="0" applyProtection="0"/>
    <xf numFmtId="0" fontId="78" fillId="7" borderId="0" applyNumberFormat="0" applyBorder="0" applyAlignment="0" applyProtection="0"/>
    <xf numFmtId="0" fontId="78" fillId="8" borderId="0" applyNumberFormat="0" applyBorder="0" applyAlignment="0" applyProtection="0"/>
    <xf numFmtId="0" fontId="78" fillId="9" borderId="0" applyNumberFormat="0" applyBorder="0" applyAlignment="0" applyProtection="0"/>
    <xf numFmtId="0" fontId="78" fillId="10" borderId="0" applyNumberFormat="0" applyBorder="0" applyAlignment="0" applyProtection="0"/>
    <xf numFmtId="0" fontId="78" fillId="5" borderId="0" applyNumberFormat="0" applyBorder="0" applyAlignment="0" applyProtection="0"/>
    <xf numFmtId="0" fontId="78" fillId="8" borderId="0" applyNumberFormat="0" applyBorder="0" applyAlignment="0" applyProtection="0"/>
    <xf numFmtId="0" fontId="78" fillId="11" borderId="0" applyNumberFormat="0" applyBorder="0" applyAlignment="0" applyProtection="0"/>
    <xf numFmtId="0" fontId="78" fillId="8" borderId="0" applyNumberFormat="0" applyBorder="0" applyAlignment="0" applyProtection="0"/>
    <xf numFmtId="0" fontId="78" fillId="9" borderId="0" applyNumberFormat="0" applyBorder="0" applyAlignment="0" applyProtection="0"/>
    <xf numFmtId="0" fontId="78" fillId="10" borderId="0" applyNumberFormat="0" applyBorder="0" applyAlignment="0" applyProtection="0"/>
    <xf numFmtId="0" fontId="78" fillId="5" borderId="0" applyNumberFormat="0" applyBorder="0" applyAlignment="0" applyProtection="0"/>
    <xf numFmtId="0" fontId="78" fillId="8" borderId="0" applyNumberFormat="0" applyBorder="0" applyAlignment="0" applyProtection="0"/>
    <xf numFmtId="0" fontId="78" fillId="11" borderId="0" applyNumberFormat="0" applyBorder="0" applyAlignment="0" applyProtection="0"/>
    <xf numFmtId="0" fontId="79" fillId="12" borderId="0" applyNumberFormat="0" applyBorder="0" applyAlignment="0" applyProtection="0"/>
    <xf numFmtId="0" fontId="79" fillId="9" borderId="0" applyNumberFormat="0" applyBorder="0" applyAlignment="0" applyProtection="0"/>
    <xf numFmtId="0" fontId="79" fillId="10" borderId="0" applyNumberFormat="0" applyBorder="0" applyAlignment="0" applyProtection="0"/>
    <xf numFmtId="0" fontId="79" fillId="13" borderId="0" applyNumberFormat="0" applyBorder="0" applyAlignment="0" applyProtection="0"/>
    <xf numFmtId="0" fontId="79" fillId="14" borderId="0" applyNumberFormat="0" applyBorder="0" applyAlignment="0" applyProtection="0"/>
    <xf numFmtId="0" fontId="79" fillId="15" borderId="0" applyNumberFormat="0" applyBorder="0" applyAlignment="0" applyProtection="0"/>
    <xf numFmtId="0" fontId="79" fillId="12" borderId="0" applyNumberFormat="0" applyBorder="0" applyAlignment="0" applyProtection="0"/>
    <xf numFmtId="0" fontId="79" fillId="9" borderId="0" applyNumberFormat="0" applyBorder="0" applyAlignment="0" applyProtection="0"/>
    <xf numFmtId="0" fontId="79" fillId="10" borderId="0" applyNumberFormat="0" applyBorder="0" applyAlignment="0" applyProtection="0"/>
    <xf numFmtId="0" fontId="79" fillId="13" borderId="0" applyNumberFormat="0" applyBorder="0" applyAlignment="0" applyProtection="0"/>
    <xf numFmtId="0" fontId="79" fillId="14" borderId="0" applyNumberFormat="0" applyBorder="0" applyAlignment="0" applyProtection="0"/>
    <xf numFmtId="0" fontId="79" fillId="15" borderId="0" applyNumberFormat="0" applyBorder="0" applyAlignment="0" applyProtection="0"/>
    <xf numFmtId="174" fontId="18" fillId="0" borderId="0" applyFont="0" applyFill="0" applyBorder="0" applyAlignment="0" applyProtection="0"/>
    <xf numFmtId="175" fontId="18" fillId="0" borderId="0" applyFont="0" applyFill="0" applyBorder="0" applyAlignment="0" applyProtection="0"/>
    <xf numFmtId="9" fontId="19" fillId="0" borderId="0"/>
    <xf numFmtId="4" fontId="20" fillId="0" borderId="0" applyFill="0" applyBorder="0" applyProtection="0">
      <alignment horizontal="right"/>
    </xf>
    <xf numFmtId="3" fontId="20" fillId="0" borderId="0" applyFill="0" applyBorder="0" applyProtection="0"/>
    <xf numFmtId="4" fontId="20" fillId="0" borderId="0"/>
    <xf numFmtId="3" fontId="20" fillId="0" borderId="0"/>
    <xf numFmtId="169" fontId="21" fillId="0" borderId="0" applyFont="0" applyFill="0" applyBorder="0" applyAlignment="0" applyProtection="0"/>
    <xf numFmtId="171" fontId="21" fillId="0" borderId="0" applyFont="0" applyFill="0" applyBorder="0" applyAlignment="0" applyProtection="0"/>
    <xf numFmtId="168" fontId="21" fillId="0" borderId="0" applyFont="0" applyFill="0" applyBorder="0" applyAlignment="0" applyProtection="0"/>
    <xf numFmtId="170" fontId="21" fillId="0" borderId="0" applyFont="0" applyFill="0" applyBorder="0" applyAlignment="0" applyProtection="0"/>
    <xf numFmtId="16" fontId="19" fillId="0" borderId="0"/>
    <xf numFmtId="176" fontId="18" fillId="0" borderId="0" applyFont="0" applyFill="0" applyBorder="0" applyAlignment="0" applyProtection="0"/>
    <xf numFmtId="177" fontId="18" fillId="0" borderId="0" applyFont="0" applyFill="0" applyBorder="0" applyAlignment="0" applyProtection="0"/>
    <xf numFmtId="178" fontId="22" fillId="16" borderId="0"/>
    <xf numFmtId="0" fontId="23" fillId="17" borderId="0"/>
    <xf numFmtId="178" fontId="24" fillId="0" borderId="0"/>
    <xf numFmtId="0" fontId="18" fillId="0" borderId="0"/>
    <xf numFmtId="10" fontId="20" fillId="18" borderId="0" applyFill="0" applyBorder="0" applyProtection="0">
      <alignment horizontal="center"/>
    </xf>
    <xf numFmtId="10" fontId="20" fillId="0" borderId="0"/>
    <xf numFmtId="10" fontId="25" fillId="18" borderId="0" applyFill="0" applyBorder="0" applyProtection="0">
      <alignment horizontal="center"/>
    </xf>
    <xf numFmtId="0" fontId="20" fillId="0" borderId="0"/>
    <xf numFmtId="0" fontId="21" fillId="0" borderId="0"/>
    <xf numFmtId="0" fontId="95" fillId="0" borderId="0"/>
    <xf numFmtId="0" fontId="13" fillId="0" borderId="0"/>
    <xf numFmtId="0" fontId="18" fillId="0" borderId="0"/>
    <xf numFmtId="38" fontId="18" fillId="0" borderId="0" applyFont="0" applyFill="0" applyBorder="0" applyAlignment="0" applyProtection="0"/>
    <xf numFmtId="40" fontId="18" fillId="0" borderId="0" applyFont="0" applyFill="0" applyBorder="0" applyAlignment="0" applyProtection="0"/>
    <xf numFmtId="10" fontId="19" fillId="0" borderId="0">
      <alignment horizontal="center"/>
    </xf>
    <xf numFmtId="0" fontId="26" fillId="18" borderId="0"/>
    <xf numFmtId="172" fontId="18" fillId="0" borderId="0" applyFont="0" applyFill="0" applyBorder="0" applyAlignment="0" applyProtection="0"/>
    <xf numFmtId="173" fontId="18" fillId="0" borderId="0" applyFont="0" applyFill="0" applyBorder="0" applyAlignment="0" applyProtection="0"/>
    <xf numFmtId="0" fontId="79" fillId="19" borderId="0" applyNumberFormat="0" applyBorder="0" applyAlignment="0" applyProtection="0"/>
    <xf numFmtId="0" fontId="79" fillId="20" borderId="0" applyNumberFormat="0" applyBorder="0" applyAlignment="0" applyProtection="0"/>
    <xf numFmtId="0" fontId="79" fillId="21" borderId="0" applyNumberFormat="0" applyBorder="0" applyAlignment="0" applyProtection="0"/>
    <xf numFmtId="0" fontId="79" fillId="13" borderId="0" applyNumberFormat="0" applyBorder="0" applyAlignment="0" applyProtection="0"/>
    <xf numFmtId="0" fontId="79" fillId="14" borderId="0" applyNumberFormat="0" applyBorder="0" applyAlignment="0" applyProtection="0"/>
    <xf numFmtId="0" fontId="79" fillId="22" borderId="0" applyNumberFormat="0" applyBorder="0" applyAlignment="0" applyProtection="0"/>
    <xf numFmtId="0" fontId="80" fillId="7" borderId="2" applyNumberFormat="0" applyAlignment="0" applyProtection="0"/>
    <xf numFmtId="0" fontId="80" fillId="7" borderId="2" applyNumberFormat="0" applyAlignment="0" applyProtection="0"/>
    <xf numFmtId="0" fontId="81" fillId="4" borderId="0" applyNumberFormat="0" applyBorder="0" applyAlignment="0" applyProtection="0"/>
    <xf numFmtId="0" fontId="82" fillId="0" borderId="4" applyNumberFormat="0" applyFill="0" applyAlignment="0" applyProtection="0"/>
    <xf numFmtId="0" fontId="83" fillId="0" borderId="5" applyNumberFormat="0" applyFill="0" applyAlignment="0" applyProtection="0"/>
    <xf numFmtId="0" fontId="84" fillId="0" borderId="6" applyNumberFormat="0" applyFill="0" applyAlignment="0" applyProtection="0"/>
    <xf numFmtId="0" fontId="84" fillId="0" borderId="0" applyNumberFormat="0" applyFill="0" applyBorder="0" applyAlignment="0" applyProtection="0"/>
    <xf numFmtId="0" fontId="96" fillId="0" borderId="0"/>
    <xf numFmtId="0" fontId="96" fillId="0" borderId="0"/>
    <xf numFmtId="0" fontId="96" fillId="0" borderId="0"/>
    <xf numFmtId="0" fontId="96" fillId="0" borderId="0"/>
    <xf numFmtId="0" fontId="96" fillId="0" borderId="0"/>
    <xf numFmtId="0" fontId="96" fillId="0" borderId="0"/>
    <xf numFmtId="0" fontId="96" fillId="0" borderId="0"/>
    <xf numFmtId="0" fontId="96" fillId="0" borderId="0"/>
    <xf numFmtId="0" fontId="96" fillId="0" borderId="0"/>
    <xf numFmtId="0" fontId="96" fillId="0" borderId="0"/>
    <xf numFmtId="0" fontId="1" fillId="0" borderId="0"/>
    <xf numFmtId="0" fontId="1" fillId="0" borderId="0"/>
    <xf numFmtId="0" fontId="1" fillId="0" borderId="0"/>
    <xf numFmtId="0" fontId="96" fillId="0" borderId="0"/>
    <xf numFmtId="0" fontId="1" fillId="0" borderId="0"/>
    <xf numFmtId="0" fontId="1" fillId="0" borderId="0"/>
    <xf numFmtId="0" fontId="1" fillId="0" borderId="0"/>
    <xf numFmtId="0" fontId="1" fillId="0" borderId="0"/>
    <xf numFmtId="0" fontId="96" fillId="0" borderId="0"/>
    <xf numFmtId="0" fontId="96" fillId="0" borderId="0"/>
    <xf numFmtId="0" fontId="96" fillId="0" borderId="0"/>
    <xf numFmtId="0" fontId="96" fillId="0" borderId="0"/>
    <xf numFmtId="0" fontId="96" fillId="0" borderId="0"/>
    <xf numFmtId="0" fontId="85" fillId="0" borderId="7" applyNumberFormat="0" applyFill="0" applyAlignment="0" applyProtection="0"/>
    <xf numFmtId="0" fontId="86" fillId="23" borderId="9" applyNumberFormat="0" applyAlignment="0" applyProtection="0"/>
    <xf numFmtId="0" fontId="86" fillId="23" borderId="9" applyNumberFormat="0" applyAlignment="0" applyProtection="0"/>
    <xf numFmtId="0" fontId="87" fillId="0" borderId="0" applyNumberFormat="0" applyFill="0" applyBorder="0" applyAlignment="0" applyProtection="0"/>
    <xf numFmtId="0" fontId="87" fillId="0" borderId="0" applyNumberFormat="0" applyFill="0" applyBorder="0" applyAlignment="0" applyProtection="0"/>
    <xf numFmtId="0" fontId="88" fillId="24" borderId="0" applyNumberFormat="0" applyBorder="0" applyAlignment="0" applyProtection="0"/>
    <xf numFmtId="0" fontId="88" fillId="24" borderId="0" applyNumberFormat="0" applyBorder="0" applyAlignment="0" applyProtection="0"/>
    <xf numFmtId="0" fontId="89" fillId="18" borderId="2" applyNumberFormat="0" applyAlignment="0" applyProtection="0"/>
    <xf numFmtId="0" fontId="1" fillId="0" borderId="0"/>
    <xf numFmtId="0" fontId="132" fillId="0" borderId="0"/>
    <xf numFmtId="0" fontId="131" fillId="0" borderId="0"/>
    <xf numFmtId="0" fontId="16" fillId="0" borderId="0"/>
    <xf numFmtId="0" fontId="90" fillId="0" borderId="8" applyNumberFormat="0" applyFill="0" applyAlignment="0" applyProtection="0"/>
    <xf numFmtId="0" fontId="91" fillId="3" borderId="0" applyNumberFormat="0" applyBorder="0" applyAlignment="0" applyProtection="0"/>
    <xf numFmtId="0" fontId="78" fillId="25" borderId="10" applyNumberFormat="0" applyFont="0" applyAlignment="0" applyProtection="0"/>
    <xf numFmtId="0" fontId="92" fillId="18" borderId="3" applyNumberFormat="0" applyAlignment="0" applyProtection="0"/>
    <xf numFmtId="0" fontId="85" fillId="0" borderId="7" applyNumberFormat="0" applyFill="0" applyAlignment="0" applyProtection="0"/>
    <xf numFmtId="0" fontId="16" fillId="0" borderId="0"/>
    <xf numFmtId="0" fontId="93" fillId="0" borderId="0" applyNumberFormat="0" applyFill="0" applyBorder="0" applyAlignment="0" applyProtection="0"/>
    <xf numFmtId="0" fontId="94" fillId="0" borderId="0" applyNumberFormat="0" applyFill="0" applyBorder="0" applyAlignment="0" applyProtection="0"/>
    <xf numFmtId="0" fontId="93" fillId="0" borderId="0" applyNumberFormat="0" applyFill="0" applyBorder="0" applyAlignment="0" applyProtection="0"/>
    <xf numFmtId="169" fontId="95" fillId="0" borderId="0" applyFont="0" applyFill="0" applyBorder="0" applyAlignment="0" applyProtection="0"/>
    <xf numFmtId="171" fontId="95"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81" fillId="4" borderId="0" applyNumberFormat="0" applyBorder="0" applyAlignment="0" applyProtection="0"/>
    <xf numFmtId="0" fontId="14" fillId="0" borderId="0">
      <protection locked="0"/>
    </xf>
  </cellStyleXfs>
  <cellXfs count="455">
    <xf numFmtId="0" fontId="0" fillId="0" borderId="0" xfId="0"/>
    <xf numFmtId="0" fontId="9" fillId="26" borderId="11" xfId="0" applyFont="1" applyFill="1" applyBorder="1" applyAlignment="1">
      <alignment horizontal="center" vertical="center" wrapText="1"/>
    </xf>
    <xf numFmtId="0" fontId="67" fillId="26" borderId="11" xfId="0" applyFont="1" applyFill="1" applyBorder="1" applyAlignment="1">
      <alignment horizontal="center" vertical="center" wrapText="1"/>
    </xf>
    <xf numFmtId="0" fontId="3" fillId="26" borderId="11" xfId="0" applyFont="1" applyFill="1" applyBorder="1" applyAlignment="1">
      <alignment horizontal="center" vertical="center" wrapText="1"/>
    </xf>
    <xf numFmtId="0" fontId="68" fillId="26" borderId="11" xfId="0" applyFont="1" applyFill="1" applyBorder="1" applyAlignment="1">
      <alignment horizontal="center" vertical="center" wrapText="1"/>
    </xf>
    <xf numFmtId="0" fontId="4" fillId="26" borderId="0" xfId="0" applyFont="1" applyFill="1"/>
    <xf numFmtId="166" fontId="4" fillId="26" borderId="12" xfId="0" applyNumberFormat="1" applyFont="1" applyFill="1" applyBorder="1" applyAlignment="1">
      <alignment vertical="top" wrapText="1"/>
    </xf>
    <xf numFmtId="0" fontId="38" fillId="26" borderId="0" xfId="0" applyFont="1" applyFill="1"/>
    <xf numFmtId="0" fontId="38" fillId="26" borderId="0" xfId="0" applyFont="1" applyFill="1" applyBorder="1"/>
    <xf numFmtId="0" fontId="10" fillId="26" borderId="0" xfId="0" applyFont="1" applyFill="1" applyBorder="1"/>
    <xf numFmtId="0" fontId="4" fillId="26" borderId="0" xfId="0" applyFont="1" applyFill="1" applyBorder="1"/>
    <xf numFmtId="166" fontId="30" fillId="26" borderId="0" xfId="0" applyNumberFormat="1" applyFont="1" applyFill="1" applyBorder="1"/>
    <xf numFmtId="166" fontId="38" fillId="26" borderId="0" xfId="0" applyNumberFormat="1" applyFont="1" applyFill="1" applyBorder="1" applyAlignment="1">
      <alignment vertical="top" wrapText="1"/>
    </xf>
    <xf numFmtId="0" fontId="41" fillId="26" borderId="0" xfId="0" applyFont="1" applyFill="1" applyBorder="1"/>
    <xf numFmtId="0" fontId="41" fillId="26" borderId="0" xfId="0" applyFont="1" applyFill="1"/>
    <xf numFmtId="0" fontId="43" fillId="26" borderId="0" xfId="0" applyFont="1" applyFill="1" applyBorder="1"/>
    <xf numFmtId="0" fontId="43" fillId="26" borderId="0" xfId="0" applyFont="1" applyFill="1" applyBorder="1" applyAlignment="1">
      <alignment wrapText="1"/>
    </xf>
    <xf numFmtId="0" fontId="43" fillId="26" borderId="0" xfId="0" applyFont="1" applyFill="1" applyBorder="1" applyAlignment="1"/>
    <xf numFmtId="0" fontId="44" fillId="26" borderId="0" xfId="0" applyFont="1" applyFill="1" applyBorder="1"/>
    <xf numFmtId="0" fontId="43" fillId="26" borderId="0" xfId="0" applyFont="1" applyFill="1"/>
    <xf numFmtId="0" fontId="43" fillId="26" borderId="0" xfId="0" applyFont="1" applyFill="1" applyBorder="1" applyAlignment="1">
      <alignment horizontal="center"/>
    </xf>
    <xf numFmtId="166" fontId="44" fillId="26" borderId="0" xfId="0" applyNumberFormat="1" applyFont="1" applyFill="1" applyBorder="1"/>
    <xf numFmtId="166" fontId="43" fillId="26" borderId="0" xfId="0" applyNumberFormat="1" applyFont="1" applyFill="1" applyBorder="1" applyAlignment="1"/>
    <xf numFmtId="166" fontId="45" fillId="26" borderId="0" xfId="0" applyNumberFormat="1" applyFont="1" applyFill="1" applyBorder="1"/>
    <xf numFmtId="0" fontId="46" fillId="26" borderId="0" xfId="0" applyFont="1" applyFill="1" applyBorder="1"/>
    <xf numFmtId="166" fontId="47" fillId="26" borderId="0" xfId="0" applyNumberFormat="1" applyFont="1" applyFill="1" applyBorder="1" applyAlignment="1">
      <alignment horizontal="center"/>
    </xf>
    <xf numFmtId="166" fontId="47" fillId="26" borderId="0" xfId="0" applyNumberFormat="1" applyFont="1" applyFill="1" applyBorder="1"/>
    <xf numFmtId="0" fontId="44" fillId="26" borderId="0" xfId="0" applyFont="1" applyFill="1" applyBorder="1" applyAlignment="1">
      <alignment horizontal="center"/>
    </xf>
    <xf numFmtId="166" fontId="48" fillId="26" borderId="0" xfId="0" applyNumberFormat="1" applyFont="1" applyFill="1" applyBorder="1"/>
    <xf numFmtId="2" fontId="49" fillId="26" borderId="0" xfId="0" applyNumberFormat="1" applyFont="1" applyFill="1" applyBorder="1" applyAlignment="1">
      <alignment horizontal="center"/>
    </xf>
    <xf numFmtId="0" fontId="49" fillId="26" borderId="0" xfId="0" applyFont="1" applyFill="1" applyBorder="1" applyAlignment="1">
      <alignment horizontal="center"/>
    </xf>
    <xf numFmtId="0" fontId="47" fillId="26" borderId="0" xfId="0" applyFont="1" applyFill="1" applyBorder="1"/>
    <xf numFmtId="0" fontId="50" fillId="26" borderId="0" xfId="0" applyFont="1" applyFill="1" applyBorder="1" applyAlignment="1">
      <alignment horizontal="center"/>
    </xf>
    <xf numFmtId="166" fontId="46" fillId="26" borderId="0" xfId="0" applyNumberFormat="1" applyFont="1" applyFill="1" applyBorder="1"/>
    <xf numFmtId="166" fontId="43" fillId="26" borderId="0" xfId="0" applyNumberFormat="1" applyFont="1" applyFill="1" applyBorder="1" applyAlignment="1">
      <alignment vertical="top" wrapText="1"/>
    </xf>
    <xf numFmtId="166" fontId="44" fillId="26" borderId="0" xfId="0" applyNumberFormat="1" applyFont="1" applyFill="1" applyBorder="1" applyAlignment="1">
      <alignment vertical="center" wrapText="1"/>
    </xf>
    <xf numFmtId="166" fontId="44" fillId="26" borderId="0" xfId="0" applyNumberFormat="1" applyFont="1" applyFill="1" applyBorder="1" applyAlignment="1">
      <alignment vertical="top" wrapText="1"/>
    </xf>
    <xf numFmtId="0" fontId="52" fillId="26" borderId="0" xfId="0" applyFont="1" applyFill="1"/>
    <xf numFmtId="166" fontId="52" fillId="26" borderId="0" xfId="0" applyNumberFormat="1" applyFont="1" applyFill="1" applyBorder="1"/>
    <xf numFmtId="0" fontId="43" fillId="26" borderId="0" xfId="0" applyFont="1" applyFill="1" applyBorder="1" applyAlignment="1">
      <alignment vertical="center"/>
    </xf>
    <xf numFmtId="0" fontId="51" fillId="26" borderId="0" xfId="0" applyFont="1" applyFill="1" applyBorder="1" applyAlignment="1">
      <alignment horizontal="center" vertical="center" wrapText="1"/>
    </xf>
    <xf numFmtId="0" fontId="38" fillId="26" borderId="0" xfId="0" applyFont="1" applyFill="1" applyBorder="1" applyAlignment="1">
      <alignment vertical="center"/>
    </xf>
    <xf numFmtId="0" fontId="38" fillId="26" borderId="0" xfId="0" applyFont="1" applyFill="1" applyAlignment="1">
      <alignment vertical="center"/>
    </xf>
    <xf numFmtId="0" fontId="4" fillId="26" borderId="0" xfId="0" applyFont="1" applyFill="1" applyAlignment="1">
      <alignment vertical="center" wrapText="1"/>
    </xf>
    <xf numFmtId="0" fontId="4" fillId="26" borderId="0" xfId="0" applyFont="1" applyFill="1" applyBorder="1" applyAlignment="1">
      <alignment vertical="center" wrapText="1"/>
    </xf>
    <xf numFmtId="166" fontId="43" fillId="26" borderId="0" xfId="0" applyNumberFormat="1" applyFont="1" applyFill="1" applyBorder="1" applyAlignment="1">
      <alignment vertical="center" wrapText="1"/>
    </xf>
    <xf numFmtId="0" fontId="43" fillId="26" borderId="0" xfId="0" applyFont="1" applyFill="1" applyBorder="1" applyAlignment="1">
      <alignment vertical="center" wrapText="1"/>
    </xf>
    <xf numFmtId="0" fontId="44" fillId="26" borderId="0" xfId="0" applyFont="1" applyFill="1" applyBorder="1" applyAlignment="1">
      <alignment vertical="center" wrapText="1"/>
    </xf>
    <xf numFmtId="0" fontId="4" fillId="26" borderId="0" xfId="0" applyFont="1" applyFill="1" applyBorder="1" applyAlignment="1">
      <alignment horizontal="centerContinuous" vertical="center" wrapText="1"/>
    </xf>
    <xf numFmtId="0" fontId="4" fillId="26" borderId="0" xfId="0" applyFont="1" applyFill="1" applyAlignment="1">
      <alignment vertical="center"/>
    </xf>
    <xf numFmtId="166" fontId="43" fillId="26" borderId="12" xfId="0" applyNumberFormat="1" applyFont="1" applyFill="1" applyBorder="1" applyAlignment="1">
      <alignment vertical="top" wrapText="1"/>
    </xf>
    <xf numFmtId="166" fontId="4" fillId="26" borderId="0" xfId="0" applyNumberFormat="1" applyFont="1" applyFill="1" applyBorder="1" applyAlignment="1">
      <alignment vertical="top" wrapText="1"/>
    </xf>
    <xf numFmtId="0" fontId="9" fillId="26" borderId="0" xfId="0" applyFont="1" applyFill="1" applyBorder="1" applyAlignment="1">
      <alignment horizontal="left" indent="2"/>
    </xf>
    <xf numFmtId="0" fontId="54" fillId="26" borderId="0" xfId="0" applyFont="1" applyFill="1" applyBorder="1" applyAlignment="1">
      <alignment horizontal="left" vertical="justify"/>
    </xf>
    <xf numFmtId="166" fontId="56" fillId="26" borderId="0" xfId="0" applyNumberFormat="1" applyFont="1" applyFill="1" applyBorder="1" applyAlignment="1">
      <alignment vertical="justify"/>
    </xf>
    <xf numFmtId="166" fontId="53" fillId="26" borderId="0" xfId="0" applyNumberFormat="1" applyFont="1" applyFill="1" applyBorder="1" applyAlignment="1">
      <alignment vertical="justify" wrapText="1"/>
    </xf>
    <xf numFmtId="166" fontId="4" fillId="26" borderId="0" xfId="0" applyNumberFormat="1" applyFont="1" applyFill="1" applyBorder="1" applyAlignment="1">
      <alignment vertical="justify" wrapText="1"/>
    </xf>
    <xf numFmtId="0" fontId="4" fillId="26" borderId="0" xfId="0" applyFont="1" applyFill="1" applyBorder="1" applyAlignment="1"/>
    <xf numFmtId="0" fontId="53" fillId="26" borderId="0" xfId="0" applyFont="1" applyFill="1" applyBorder="1" applyAlignment="1"/>
    <xf numFmtId="0" fontId="6" fillId="26" borderId="0" xfId="0" applyFont="1" applyFill="1" applyBorder="1"/>
    <xf numFmtId="0" fontId="6" fillId="26" borderId="0" xfId="0" applyFont="1" applyFill="1" applyBorder="1" applyAlignment="1">
      <alignment vertical="center" wrapText="1"/>
    </xf>
    <xf numFmtId="166" fontId="6" fillId="26" borderId="0" xfId="0" applyNumberFormat="1" applyFont="1" applyFill="1" applyBorder="1"/>
    <xf numFmtId="166" fontId="27" fillId="26" borderId="0" xfId="0" applyNumberFormat="1" applyFont="1" applyFill="1" applyBorder="1" applyAlignment="1">
      <alignment horizontal="center"/>
    </xf>
    <xf numFmtId="166" fontId="4" fillId="26" borderId="0" xfId="0" applyNumberFormat="1" applyFont="1" applyFill="1" applyBorder="1" applyAlignment="1">
      <alignment horizontal="centerContinuous" vertical="center" wrapText="1"/>
    </xf>
    <xf numFmtId="166" fontId="27" fillId="26" borderId="0" xfId="0" applyNumberFormat="1" applyFont="1" applyFill="1" applyBorder="1" applyAlignment="1">
      <alignment horizontal="center" vertical="justify"/>
    </xf>
    <xf numFmtId="166" fontId="4" fillId="26" borderId="0" xfId="0" applyNumberFormat="1" applyFont="1" applyFill="1" applyBorder="1" applyAlignment="1">
      <alignment horizontal="center" vertical="center" wrapText="1"/>
    </xf>
    <xf numFmtId="166" fontId="4" fillId="26" borderId="0" xfId="0" applyNumberFormat="1" applyFont="1" applyFill="1" applyBorder="1" applyAlignment="1">
      <alignment vertical="center" wrapText="1"/>
    </xf>
    <xf numFmtId="166" fontId="27" fillId="26" borderId="0" xfId="0" applyNumberFormat="1" applyFont="1" applyFill="1" applyBorder="1"/>
    <xf numFmtId="166" fontId="28" fillId="26" borderId="0" xfId="0" applyNumberFormat="1" applyFont="1" applyFill="1" applyBorder="1"/>
    <xf numFmtId="166" fontId="55" fillId="26" borderId="0" xfId="0" applyNumberFormat="1" applyFont="1" applyFill="1" applyBorder="1" applyAlignment="1">
      <alignment horizontal="center"/>
    </xf>
    <xf numFmtId="2" fontId="55" fillId="26" borderId="0" xfId="0" applyNumberFormat="1" applyFont="1" applyFill="1" applyBorder="1" applyAlignment="1">
      <alignment horizontal="center"/>
    </xf>
    <xf numFmtId="0" fontId="55" fillId="26" borderId="0" xfId="0" applyFont="1" applyFill="1" applyBorder="1" applyAlignment="1">
      <alignment horizontal="center"/>
    </xf>
    <xf numFmtId="0" fontId="6" fillId="26" borderId="0" xfId="0" applyFont="1" applyFill="1" applyBorder="1" applyAlignment="1">
      <alignment horizontal="center"/>
    </xf>
    <xf numFmtId="166" fontId="6" fillId="26" borderId="0" xfId="0" applyNumberFormat="1" applyFont="1" applyFill="1" applyBorder="1" applyAlignment="1">
      <alignment horizontal="center" vertical="center" wrapText="1"/>
    </xf>
    <xf numFmtId="3" fontId="2" fillId="26" borderId="0" xfId="0" applyNumberFormat="1" applyFont="1" applyFill="1" applyBorder="1" applyAlignment="1">
      <alignment horizontal="center"/>
    </xf>
    <xf numFmtId="0" fontId="2" fillId="26" borderId="0" xfId="0" applyFont="1" applyFill="1" applyBorder="1" applyAlignment="1">
      <alignment horizontal="center"/>
    </xf>
    <xf numFmtId="0" fontId="10" fillId="26" borderId="0" xfId="0" applyFont="1" applyFill="1" applyBorder="1" applyAlignment="1">
      <alignment vertical="center" wrapText="1"/>
    </xf>
    <xf numFmtId="166" fontId="10" fillId="26" borderId="0" xfId="0" applyNumberFormat="1" applyFont="1" applyFill="1" applyBorder="1"/>
    <xf numFmtId="166" fontId="4" fillId="26" borderId="0" xfId="0" applyNumberFormat="1" applyFont="1" applyFill="1" applyBorder="1"/>
    <xf numFmtId="4" fontId="4" fillId="26" borderId="0" xfId="0" applyNumberFormat="1" applyFont="1" applyFill="1" applyBorder="1"/>
    <xf numFmtId="0" fontId="27" fillId="26" borderId="0" xfId="0" applyFont="1" applyFill="1" applyBorder="1"/>
    <xf numFmtId="167" fontId="27" fillId="26" borderId="0" xfId="0" applyNumberFormat="1" applyFont="1" applyFill="1" applyBorder="1"/>
    <xf numFmtId="166" fontId="27" fillId="0" borderId="0" xfId="0" applyNumberFormat="1" applyFont="1" applyFill="1" applyBorder="1" applyAlignment="1">
      <alignment horizontal="center"/>
    </xf>
    <xf numFmtId="0" fontId="64" fillId="26" borderId="11" xfId="0" applyFont="1" applyFill="1" applyBorder="1" applyAlignment="1">
      <alignment horizontal="center" vertical="center" wrapText="1"/>
    </xf>
    <xf numFmtId="4" fontId="37" fillId="26" borderId="11" xfId="0" applyNumberFormat="1" applyFont="1" applyFill="1" applyBorder="1" applyAlignment="1">
      <alignment vertical="center" wrapText="1"/>
    </xf>
    <xf numFmtId="4" fontId="7" fillId="0" borderId="11" xfId="0" applyNumberFormat="1" applyFont="1" applyFill="1" applyBorder="1" applyAlignment="1">
      <alignment horizontal="right" vertical="center" wrapText="1"/>
    </xf>
    <xf numFmtId="4" fontId="29" fillId="26" borderId="11" xfId="0" applyNumberFormat="1" applyFont="1" applyFill="1" applyBorder="1" applyAlignment="1">
      <alignment horizontal="right" vertical="center" wrapText="1"/>
    </xf>
    <xf numFmtId="4" fontId="37" fillId="26" borderId="11" xfId="0" applyNumberFormat="1" applyFont="1" applyFill="1" applyBorder="1" applyAlignment="1">
      <alignment horizontal="right" vertical="center" wrapText="1"/>
    </xf>
    <xf numFmtId="4" fontId="35" fillId="26" borderId="11" xfId="0" applyNumberFormat="1" applyFont="1" applyFill="1" applyBorder="1" applyAlignment="1">
      <alignment horizontal="right" vertical="center" wrapText="1"/>
    </xf>
    <xf numFmtId="4" fontId="35" fillId="26" borderId="11" xfId="0" applyNumberFormat="1" applyFont="1" applyFill="1" applyBorder="1" applyAlignment="1">
      <alignment vertical="center" wrapText="1"/>
    </xf>
    <xf numFmtId="4" fontId="4" fillId="26" borderId="11" xfId="0" applyNumberFormat="1" applyFont="1" applyFill="1" applyBorder="1" applyAlignment="1">
      <alignment horizontal="right" vertical="center" wrapText="1"/>
    </xf>
    <xf numFmtId="4" fontId="58" fillId="26" borderId="11" xfId="0" applyNumberFormat="1" applyFont="1" applyFill="1" applyBorder="1" applyAlignment="1">
      <alignment vertical="top" wrapText="1"/>
    </xf>
    <xf numFmtId="4" fontId="35" fillId="0" borderId="11" xfId="0" applyNumberFormat="1" applyFont="1" applyFill="1" applyBorder="1" applyAlignment="1">
      <alignment horizontal="right" vertical="center" wrapText="1"/>
    </xf>
    <xf numFmtId="4" fontId="35" fillId="0" borderId="11" xfId="0" applyNumberFormat="1" applyFont="1" applyFill="1" applyBorder="1" applyAlignment="1">
      <alignment vertical="center" wrapText="1"/>
    </xf>
    <xf numFmtId="4" fontId="57" fillId="26" borderId="11" xfId="0" applyNumberFormat="1" applyFont="1" applyFill="1" applyBorder="1" applyAlignment="1">
      <alignment vertical="top" wrapText="1"/>
    </xf>
    <xf numFmtId="4" fontId="57" fillId="26" borderId="11" xfId="0" applyNumberFormat="1" applyFont="1" applyFill="1" applyBorder="1" applyAlignment="1">
      <alignment vertical="center" wrapText="1"/>
    </xf>
    <xf numFmtId="4" fontId="40" fillId="26" borderId="11" xfId="0" applyNumberFormat="1" applyFont="1" applyFill="1" applyBorder="1" applyAlignment="1">
      <alignment horizontal="right" vertical="center" wrapText="1"/>
    </xf>
    <xf numFmtId="4" fontId="69" fillId="26" borderId="11" xfId="0" applyNumberFormat="1" applyFont="1" applyFill="1" applyBorder="1" applyAlignment="1">
      <alignment horizontal="right" vertical="center" wrapText="1"/>
    </xf>
    <xf numFmtId="0" fontId="66" fillId="26" borderId="0" xfId="0" applyFont="1" applyFill="1" applyAlignment="1">
      <alignment horizontal="center" wrapText="1"/>
    </xf>
    <xf numFmtId="49" fontId="35" fillId="26" borderId="11" xfId="0" applyNumberFormat="1" applyFont="1" applyFill="1" applyBorder="1" applyAlignment="1">
      <alignment horizontal="center" vertical="center" wrapText="1"/>
    </xf>
    <xf numFmtId="49" fontId="35" fillId="26" borderId="11" xfId="0" applyNumberFormat="1" applyFont="1" applyFill="1" applyBorder="1" applyAlignment="1">
      <alignment horizontal="center" vertical="top" wrapText="1"/>
    </xf>
    <xf numFmtId="49" fontId="9" fillId="26" borderId="11" xfId="0" applyNumberFormat="1" applyFont="1" applyFill="1" applyBorder="1" applyAlignment="1">
      <alignment horizontal="center" vertical="center" wrapText="1"/>
    </xf>
    <xf numFmtId="49" fontId="34" fillId="26" borderId="11" xfId="0" applyNumberFormat="1" applyFont="1" applyFill="1" applyBorder="1" applyAlignment="1">
      <alignment horizontal="center" vertical="center" wrapText="1"/>
    </xf>
    <xf numFmtId="49" fontId="57" fillId="26" borderId="11" xfId="0" applyNumberFormat="1" applyFont="1" applyFill="1" applyBorder="1" applyAlignment="1">
      <alignment horizontal="center" vertical="center" wrapText="1"/>
    </xf>
    <xf numFmtId="49" fontId="60"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49" fontId="58" fillId="26" borderId="11" xfId="0" applyNumberFormat="1" applyFont="1" applyFill="1" applyBorder="1" applyAlignment="1">
      <alignment horizontal="center" vertical="center" wrapText="1"/>
    </xf>
    <xf numFmtId="49" fontId="12" fillId="26" borderId="11" xfId="0" applyNumberFormat="1" applyFont="1" applyFill="1" applyBorder="1" applyAlignment="1">
      <alignment horizontal="center" vertical="center" wrapText="1"/>
    </xf>
    <xf numFmtId="49" fontId="5" fillId="26" borderId="11" xfId="0" applyNumberFormat="1" applyFont="1" applyFill="1" applyBorder="1" applyAlignment="1">
      <alignment horizontal="center" vertical="top" wrapText="1"/>
    </xf>
    <xf numFmtId="49" fontId="57" fillId="26" borderId="11" xfId="0" applyNumberFormat="1" applyFont="1" applyFill="1" applyBorder="1" applyAlignment="1">
      <alignment horizontal="center" vertical="top" wrapText="1"/>
    </xf>
    <xf numFmtId="49" fontId="67" fillId="26" borderId="11" xfId="0" applyNumberFormat="1" applyFont="1" applyFill="1" applyBorder="1" applyAlignment="1">
      <alignment horizontal="center" vertical="center" wrapText="1"/>
    </xf>
    <xf numFmtId="49" fontId="4" fillId="26" borderId="11" xfId="0" applyNumberFormat="1" applyFont="1" applyFill="1" applyBorder="1" applyAlignment="1">
      <alignment horizontal="center" vertical="top" wrapText="1"/>
    </xf>
    <xf numFmtId="49" fontId="8" fillId="26" borderId="11" xfId="0" applyNumberFormat="1" applyFont="1" applyFill="1" applyBorder="1" applyAlignment="1">
      <alignment horizontal="center" vertical="top" wrapText="1"/>
    </xf>
    <xf numFmtId="49" fontId="4" fillId="26" borderId="11" xfId="0" applyNumberFormat="1" applyFont="1" applyFill="1" applyBorder="1" applyAlignment="1">
      <alignment horizontal="center" vertical="center" wrapText="1"/>
    </xf>
    <xf numFmtId="4" fontId="4" fillId="26" borderId="11" xfId="0" applyNumberFormat="1" applyFont="1" applyFill="1" applyBorder="1" applyAlignment="1">
      <alignment vertical="top" wrapText="1"/>
    </xf>
    <xf numFmtId="4" fontId="9" fillId="26" borderId="11" xfId="0" applyNumberFormat="1" applyFont="1" applyFill="1" applyBorder="1" applyAlignment="1">
      <alignment vertical="center" wrapText="1"/>
    </xf>
    <xf numFmtId="4" fontId="37"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top" wrapText="1"/>
    </xf>
    <xf numFmtId="4" fontId="37" fillId="26" borderId="11" xfId="0" applyNumberFormat="1" applyFont="1" applyFill="1" applyBorder="1" applyAlignment="1">
      <alignment vertical="top" wrapText="1"/>
    </xf>
    <xf numFmtId="4" fontId="37" fillId="0" borderId="11" xfId="0" applyNumberFormat="1" applyFont="1" applyFill="1" applyBorder="1" applyAlignment="1">
      <alignment horizontal="right" vertical="center" wrapText="1"/>
    </xf>
    <xf numFmtId="0" fontId="37" fillId="26" borderId="11" xfId="0" applyFont="1" applyFill="1" applyBorder="1" applyAlignment="1">
      <alignment horizontal="center" vertical="center" wrapText="1"/>
    </xf>
    <xf numFmtId="0" fontId="37" fillId="26" borderId="11" xfId="0" applyFont="1" applyFill="1" applyBorder="1" applyAlignment="1">
      <alignment horizontal="center" vertical="center"/>
    </xf>
    <xf numFmtId="4" fontId="39" fillId="26" borderId="11" xfId="0" applyNumberFormat="1" applyFont="1" applyFill="1" applyBorder="1" applyAlignment="1">
      <alignment horizontal="right" vertical="center" wrapText="1"/>
    </xf>
    <xf numFmtId="4" fontId="67" fillId="26" borderId="11" xfId="0" applyNumberFormat="1" applyFont="1" applyFill="1" applyBorder="1" applyAlignment="1">
      <alignment horizontal="right" vertical="center" wrapText="1"/>
    </xf>
    <xf numFmtId="49" fontId="67" fillId="0" borderId="11" xfId="0" applyNumberFormat="1" applyFont="1" applyBorder="1" applyAlignment="1">
      <alignment horizontal="center" vertical="center"/>
    </xf>
    <xf numFmtId="4" fontId="9" fillId="26" borderId="11" xfId="0" applyNumberFormat="1" applyFont="1" applyFill="1" applyBorder="1" applyAlignment="1">
      <alignment horizontal="center" vertical="center" wrapText="1"/>
    </xf>
    <xf numFmtId="49" fontId="76" fillId="26" borderId="11" xfId="0" applyNumberFormat="1" applyFont="1" applyFill="1" applyBorder="1" applyAlignment="1">
      <alignment horizontal="center" vertical="center" wrapText="1"/>
    </xf>
    <xf numFmtId="49" fontId="37" fillId="0" borderId="11" xfId="0" applyNumberFormat="1" applyFont="1" applyBorder="1" applyAlignment="1">
      <alignment horizontal="center" vertical="center"/>
    </xf>
    <xf numFmtId="4" fontId="27" fillId="26" borderId="11" xfId="0" applyNumberFormat="1" applyFont="1" applyFill="1" applyBorder="1" applyAlignment="1">
      <alignment vertical="top" wrapText="1"/>
    </xf>
    <xf numFmtId="0" fontId="76" fillId="26" borderId="11" xfId="0" applyFont="1" applyFill="1" applyBorder="1" applyAlignment="1">
      <alignment horizontal="center" vertical="center" wrapText="1"/>
    </xf>
    <xf numFmtId="0" fontId="70" fillId="26" borderId="0" xfId="0" applyFont="1" applyFill="1" applyBorder="1" applyAlignment="1">
      <alignment vertical="center"/>
    </xf>
    <xf numFmtId="0" fontId="72" fillId="26" borderId="0" xfId="0" applyFont="1" applyFill="1" applyBorder="1" applyAlignment="1">
      <alignment vertical="center"/>
    </xf>
    <xf numFmtId="0" fontId="97" fillId="26" borderId="0" xfId="0" applyFont="1" applyFill="1" applyBorder="1" applyAlignment="1">
      <alignment horizontal="center" vertical="center" wrapText="1"/>
    </xf>
    <xf numFmtId="0" fontId="71" fillId="26" borderId="0" xfId="0" applyFont="1" applyFill="1" applyBorder="1" applyAlignment="1">
      <alignment vertical="center"/>
    </xf>
    <xf numFmtId="0" fontId="71" fillId="26" borderId="0" xfId="0" applyFont="1" applyFill="1" applyAlignment="1">
      <alignment vertical="center"/>
    </xf>
    <xf numFmtId="0" fontId="53" fillId="26" borderId="0" xfId="0" applyFont="1" applyFill="1" applyAlignment="1">
      <alignment vertical="center"/>
    </xf>
    <xf numFmtId="49" fontId="67" fillId="26" borderId="11" xfId="0" applyNumberFormat="1" applyFont="1" applyFill="1" applyBorder="1" applyAlignment="1">
      <alignment horizontal="center" vertical="center"/>
    </xf>
    <xf numFmtId="49" fontId="68" fillId="26" borderId="11" xfId="0" applyNumberFormat="1" applyFont="1" applyFill="1" applyBorder="1" applyAlignment="1">
      <alignment horizontal="center" vertical="center" wrapText="1"/>
    </xf>
    <xf numFmtId="49" fontId="37" fillId="26" borderId="11" xfId="0" applyNumberFormat="1" applyFont="1" applyFill="1" applyBorder="1" applyAlignment="1">
      <alignment horizontal="center" vertical="center"/>
    </xf>
    <xf numFmtId="0" fontId="60" fillId="26" borderId="11" xfId="0" applyFont="1" applyFill="1" applyBorder="1" applyAlignment="1">
      <alignment horizontal="center" vertical="center" wrapText="1"/>
    </xf>
    <xf numFmtId="0" fontId="60" fillId="0" borderId="11" xfId="0" applyFont="1" applyBorder="1" applyAlignment="1">
      <alignment horizontal="center" vertical="center" wrapText="1"/>
    </xf>
    <xf numFmtId="4" fontId="75" fillId="26" borderId="11" xfId="0" applyNumberFormat="1" applyFont="1" applyFill="1" applyBorder="1" applyAlignment="1">
      <alignment vertical="top" wrapText="1"/>
    </xf>
    <xf numFmtId="4" fontId="4" fillId="26" borderId="11" xfId="0" applyNumberFormat="1" applyFont="1" applyFill="1" applyBorder="1"/>
    <xf numFmtId="4" fontId="37" fillId="26" borderId="11" xfId="0" applyNumberFormat="1" applyFont="1" applyFill="1" applyBorder="1" applyAlignment="1">
      <alignment horizontal="right" vertical="top" wrapText="1"/>
    </xf>
    <xf numFmtId="4" fontId="4" fillId="26" borderId="11" xfId="0" applyNumberFormat="1" applyFont="1" applyFill="1" applyBorder="1" applyAlignment="1">
      <alignment horizontal="right" vertical="top" wrapText="1"/>
    </xf>
    <xf numFmtId="4" fontId="57" fillId="26" borderId="11" xfId="0" applyNumberFormat="1" applyFont="1" applyFill="1" applyBorder="1" applyAlignment="1">
      <alignment horizontal="right" vertical="top" wrapText="1"/>
    </xf>
    <xf numFmtId="4" fontId="35" fillId="26" borderId="11" xfId="0" applyNumberFormat="1" applyFont="1" applyFill="1" applyBorder="1" applyAlignment="1">
      <alignment vertical="top" wrapText="1"/>
    </xf>
    <xf numFmtId="4" fontId="9" fillId="26" borderId="11" xfId="0" applyNumberFormat="1" applyFont="1" applyFill="1" applyBorder="1" applyAlignment="1">
      <alignment vertical="top" wrapText="1"/>
    </xf>
    <xf numFmtId="4" fontId="74" fillId="26" borderId="11" xfId="0" applyNumberFormat="1" applyFont="1" applyFill="1" applyBorder="1" applyAlignment="1">
      <alignment vertical="center" wrapText="1"/>
    </xf>
    <xf numFmtId="4" fontId="74" fillId="0" borderId="11" xfId="0" applyNumberFormat="1" applyFont="1" applyFill="1" applyBorder="1" applyAlignment="1">
      <alignment horizontal="right" vertical="center" wrapText="1"/>
    </xf>
    <xf numFmtId="4" fontId="74" fillId="0" borderId="11" xfId="0" applyNumberFormat="1" applyFont="1" applyFill="1" applyBorder="1" applyAlignment="1">
      <alignment vertical="center" wrapText="1"/>
    </xf>
    <xf numFmtId="166" fontId="37" fillId="26" borderId="11" xfId="0" applyNumberFormat="1" applyFont="1" applyFill="1" applyBorder="1" applyAlignment="1">
      <alignment horizontal="center" vertical="center" wrapText="1"/>
    </xf>
    <xf numFmtId="166" fontId="3" fillId="26" borderId="11" xfId="0" applyNumberFormat="1" applyFont="1" applyFill="1" applyBorder="1" applyAlignment="1">
      <alignment horizontal="center" vertical="center" wrapText="1"/>
    </xf>
    <xf numFmtId="166" fontId="57" fillId="26" borderId="11" xfId="0" applyNumberFormat="1" applyFont="1" applyFill="1" applyBorder="1" applyAlignment="1">
      <alignment horizontal="center" vertical="center" wrapText="1"/>
    </xf>
    <xf numFmtId="0" fontId="60" fillId="26" borderId="11" xfId="0" applyFont="1" applyFill="1" applyBorder="1" applyAlignment="1">
      <alignment horizontal="center" vertical="top" wrapText="1"/>
    </xf>
    <xf numFmtId="166" fontId="35" fillId="26" borderId="11" xfId="0" applyNumberFormat="1" applyFont="1" applyFill="1" applyBorder="1" applyAlignment="1">
      <alignment horizontal="center" vertical="center" wrapText="1"/>
    </xf>
    <xf numFmtId="166" fontId="67" fillId="26" borderId="11" xfId="0" applyNumberFormat="1" applyFont="1" applyFill="1" applyBorder="1" applyAlignment="1">
      <alignment horizontal="center" vertical="center" wrapText="1"/>
    </xf>
    <xf numFmtId="166" fontId="11" fillId="26" borderId="11" xfId="0" applyNumberFormat="1" applyFont="1" applyFill="1" applyBorder="1" applyAlignment="1">
      <alignment horizontal="center" vertical="center" wrapText="1"/>
    </xf>
    <xf numFmtId="166" fontId="69" fillId="26" borderId="11" xfId="0" applyNumberFormat="1" applyFont="1" applyFill="1" applyBorder="1" applyAlignment="1">
      <alignment horizontal="center" vertical="center" wrapText="1"/>
    </xf>
    <xf numFmtId="0" fontId="59" fillId="26" borderId="11" xfId="0" applyFont="1" applyFill="1" applyBorder="1" applyAlignment="1">
      <alignment horizontal="center" vertical="center" wrapText="1"/>
    </xf>
    <xf numFmtId="166" fontId="4" fillId="26" borderId="11" xfId="0" applyNumberFormat="1" applyFont="1" applyFill="1" applyBorder="1" applyAlignment="1">
      <alignment horizontal="center" vertical="center" wrapText="1"/>
    </xf>
    <xf numFmtId="0" fontId="34" fillId="26" borderId="11" xfId="0" applyFont="1" applyFill="1" applyBorder="1" applyAlignment="1">
      <alignment horizontal="center" vertical="center" wrapText="1"/>
    </xf>
    <xf numFmtId="0" fontId="37" fillId="0" borderId="11" xfId="0" applyNumberFormat="1" applyFont="1" applyBorder="1" applyAlignment="1">
      <alignment horizontal="center" vertical="top" wrapText="1"/>
    </xf>
    <xf numFmtId="0" fontId="34" fillId="26" borderId="11" xfId="0" applyFont="1" applyFill="1" applyBorder="1" applyAlignment="1">
      <alignment horizontal="center" vertical="top" wrapText="1"/>
    </xf>
    <xf numFmtId="166" fontId="57" fillId="0" borderId="11" xfId="0" applyNumberFormat="1" applyFont="1" applyFill="1" applyBorder="1" applyAlignment="1">
      <alignment horizontal="center" vertical="center" wrapText="1"/>
    </xf>
    <xf numFmtId="0" fontId="61" fillId="26" borderId="11" xfId="0" applyFont="1" applyFill="1" applyBorder="1" applyAlignment="1">
      <alignment horizontal="center" vertical="center" wrapText="1"/>
    </xf>
    <xf numFmtId="0" fontId="33" fillId="0" borderId="11" xfId="0" applyFont="1" applyBorder="1" applyAlignment="1">
      <alignment horizontal="center" vertical="top" wrapText="1"/>
    </xf>
    <xf numFmtId="0" fontId="61" fillId="0" borderId="11" xfId="0" applyFont="1" applyBorder="1" applyAlignment="1">
      <alignment horizontal="center" vertical="center" wrapText="1"/>
    </xf>
    <xf numFmtId="166" fontId="60" fillId="0" borderId="11" xfId="0" applyNumberFormat="1" applyFont="1" applyBorder="1" applyAlignment="1">
      <alignment horizontal="center" vertical="center" wrapText="1"/>
    </xf>
    <xf numFmtId="0" fontId="59" fillId="26" borderId="11" xfId="0" applyFont="1" applyFill="1" applyBorder="1" applyAlignment="1">
      <alignment horizontal="center" vertical="top" wrapText="1"/>
    </xf>
    <xf numFmtId="0" fontId="32" fillId="26" borderId="11" xfId="0" applyFont="1" applyFill="1" applyBorder="1" applyAlignment="1">
      <alignment horizontal="center" vertical="top" wrapText="1"/>
    </xf>
    <xf numFmtId="0" fontId="37" fillId="26" borderId="11" xfId="0" applyNumberFormat="1" applyFont="1" applyFill="1" applyBorder="1" applyAlignment="1">
      <alignment horizontal="center" vertical="center" wrapText="1"/>
    </xf>
    <xf numFmtId="0" fontId="59" fillId="0" borderId="11" xfId="0" applyFont="1" applyBorder="1" applyAlignment="1">
      <alignment horizontal="center" vertical="center" wrapText="1"/>
    </xf>
    <xf numFmtId="0" fontId="34" fillId="0" borderId="11" xfId="0" applyFont="1" applyBorder="1" applyAlignment="1">
      <alignment horizontal="center" vertical="center" wrapText="1"/>
    </xf>
    <xf numFmtId="0" fontId="61" fillId="26" borderId="11" xfId="0" applyFont="1" applyFill="1" applyBorder="1" applyAlignment="1">
      <alignment horizontal="center" vertical="top" wrapText="1"/>
    </xf>
    <xf numFmtId="0" fontId="57" fillId="26" borderId="11" xfId="0" applyFont="1" applyFill="1" applyBorder="1" applyAlignment="1">
      <alignment horizontal="center" vertical="center" wrapText="1"/>
    </xf>
    <xf numFmtId="0" fontId="35" fillId="26" borderId="11" xfId="0" applyFont="1" applyFill="1" applyBorder="1" applyAlignment="1">
      <alignment horizontal="center" vertical="center" wrapText="1"/>
    </xf>
    <xf numFmtId="0" fontId="59" fillId="0" borderId="11" xfId="0" applyFont="1" applyBorder="1" applyAlignment="1">
      <alignment horizontal="center" vertical="top" wrapText="1"/>
    </xf>
    <xf numFmtId="0" fontId="33" fillId="26" borderId="11" xfId="0" applyFont="1" applyFill="1" applyBorder="1" applyAlignment="1">
      <alignment horizontal="center" vertical="top" wrapText="1"/>
    </xf>
    <xf numFmtId="0" fontId="62" fillId="26" borderId="11" xfId="0" applyFont="1" applyFill="1" applyBorder="1" applyAlignment="1">
      <alignment horizontal="center" vertical="center" wrapText="1"/>
    </xf>
    <xf numFmtId="166" fontId="37" fillId="0" borderId="11" xfId="0" applyNumberFormat="1" applyFont="1" applyBorder="1" applyAlignment="1">
      <alignment horizontal="center" vertical="center" wrapText="1"/>
    </xf>
    <xf numFmtId="0" fontId="37" fillId="26" borderId="11" xfId="0" applyFont="1" applyFill="1" applyBorder="1" applyAlignment="1" applyProtection="1">
      <alignment horizontal="center" vertical="center" wrapText="1"/>
    </xf>
    <xf numFmtId="0" fontId="37" fillId="0" borderId="11" xfId="0" applyFont="1" applyFill="1" applyBorder="1" applyAlignment="1">
      <alignment horizontal="center" vertical="center" wrapText="1"/>
    </xf>
    <xf numFmtId="4" fontId="59" fillId="26" borderId="11" xfId="0" applyNumberFormat="1" applyFont="1" applyFill="1" applyBorder="1" applyAlignment="1">
      <alignment horizontal="center" vertical="center" wrapText="1"/>
    </xf>
    <xf numFmtId="0" fontId="73" fillId="26" borderId="11" xfId="0" applyFont="1" applyFill="1" applyBorder="1" applyAlignment="1">
      <alignment horizontal="center" vertical="top" wrapText="1"/>
    </xf>
    <xf numFmtId="4" fontId="76" fillId="26" borderId="11" xfId="0" applyNumberFormat="1" applyFont="1" applyFill="1" applyBorder="1" applyAlignment="1">
      <alignment horizontal="right" vertical="center" wrapText="1"/>
    </xf>
    <xf numFmtId="4" fontId="9" fillId="26" borderId="11" xfId="0" applyNumberFormat="1" applyFont="1" applyFill="1" applyBorder="1" applyAlignment="1">
      <alignment horizontal="right" vertical="center" wrapText="1"/>
    </xf>
    <xf numFmtId="49" fontId="39" fillId="26" borderId="11" xfId="0" applyNumberFormat="1" applyFont="1" applyFill="1" applyBorder="1" applyAlignment="1">
      <alignment horizontal="center" vertical="center" wrapText="1"/>
    </xf>
    <xf numFmtId="49" fontId="67" fillId="0" borderId="11" xfId="0" applyNumberFormat="1" applyFont="1" applyBorder="1" applyAlignment="1">
      <alignment horizontal="center" vertical="center" wrapText="1"/>
    </xf>
    <xf numFmtId="166" fontId="101" fillId="26" borderId="11" xfId="0" applyNumberFormat="1" applyFont="1" applyFill="1" applyBorder="1" applyAlignment="1">
      <alignment horizontal="center" vertical="center" wrapText="1"/>
    </xf>
    <xf numFmtId="166" fontId="102" fillId="26" borderId="11" xfId="0" applyNumberFormat="1" applyFont="1" applyFill="1" applyBorder="1" applyAlignment="1">
      <alignment horizontal="center" vertical="center" wrapText="1"/>
    </xf>
    <xf numFmtId="0" fontId="100" fillId="26" borderId="11" xfId="0" applyFont="1" applyFill="1" applyBorder="1" applyAlignment="1">
      <alignment horizontal="center" vertical="center" wrapText="1"/>
    </xf>
    <xf numFmtId="0" fontId="42" fillId="26" borderId="0" xfId="0" applyFont="1" applyFill="1" applyBorder="1"/>
    <xf numFmtId="166" fontId="42" fillId="26" borderId="0" xfId="0" applyNumberFormat="1" applyFont="1" applyFill="1" applyBorder="1" applyAlignment="1">
      <alignment vertical="top" wrapText="1"/>
    </xf>
    <xf numFmtId="0" fontId="103" fillId="26" borderId="0" xfId="0" applyFont="1" applyFill="1" applyBorder="1"/>
    <xf numFmtId="0" fontId="103" fillId="26" borderId="0" xfId="0" applyFont="1" applyFill="1"/>
    <xf numFmtId="0" fontId="9" fillId="26" borderId="0" xfId="0" applyFont="1" applyFill="1"/>
    <xf numFmtId="166" fontId="35" fillId="0" borderId="11" xfId="0" applyNumberFormat="1" applyFont="1" applyBorder="1" applyAlignment="1">
      <alignment horizontal="center" vertical="center" wrapText="1"/>
    </xf>
    <xf numFmtId="49" fontId="12" fillId="26" borderId="11" xfId="0" applyNumberFormat="1" applyFont="1" applyFill="1" applyBorder="1" applyAlignment="1">
      <alignment horizontal="center" vertical="top" wrapText="1"/>
    </xf>
    <xf numFmtId="0" fontId="37" fillId="26" borderId="11" xfId="0" applyFont="1" applyFill="1" applyBorder="1" applyAlignment="1">
      <alignment horizontal="center" vertical="top" wrapText="1"/>
    </xf>
    <xf numFmtId="166" fontId="36" fillId="26" borderId="11" xfId="0" applyNumberFormat="1" applyFont="1" applyFill="1" applyBorder="1" applyAlignment="1">
      <alignment horizontal="center" vertical="center" wrapText="1"/>
    </xf>
    <xf numFmtId="166" fontId="104" fillId="26" borderId="11" xfId="0" applyNumberFormat="1" applyFont="1" applyFill="1" applyBorder="1" applyAlignment="1">
      <alignment horizontal="center" vertical="center" wrapText="1"/>
    </xf>
    <xf numFmtId="4" fontId="4" fillId="26" borderId="0" xfId="0" applyNumberFormat="1" applyFont="1" applyFill="1"/>
    <xf numFmtId="4" fontId="70" fillId="26" borderId="0" xfId="0" applyNumberFormat="1" applyFont="1" applyFill="1" applyBorder="1" applyAlignment="1">
      <alignment vertical="center"/>
    </xf>
    <xf numFmtId="0" fontId="37" fillId="0" borderId="11" xfId="0" applyFont="1" applyFill="1" applyBorder="1" applyAlignment="1" applyProtection="1">
      <alignment horizontal="center" vertical="center" wrapText="1"/>
    </xf>
    <xf numFmtId="1" fontId="37" fillId="0" borderId="13" xfId="0" applyNumberFormat="1" applyFont="1" applyBorder="1" applyAlignment="1">
      <alignment horizontal="center" wrapText="1"/>
    </xf>
    <xf numFmtId="0" fontId="109" fillId="26" borderId="0" xfId="0" applyFont="1" applyFill="1" applyBorder="1"/>
    <xf numFmtId="166" fontId="109" fillId="26" borderId="0" xfId="0" applyNumberFormat="1" applyFont="1" applyFill="1" applyBorder="1" applyAlignment="1">
      <alignment vertical="top" wrapText="1"/>
    </xf>
    <xf numFmtId="0" fontId="110" fillId="26" borderId="0" xfId="0" applyFont="1" applyFill="1" applyBorder="1"/>
    <xf numFmtId="0" fontId="110" fillId="26" borderId="0" xfId="0" applyFont="1" applyFill="1"/>
    <xf numFmtId="0" fontId="35" fillId="26" borderId="0" xfId="0" applyFont="1" applyFill="1"/>
    <xf numFmtId="4" fontId="67" fillId="26" borderId="11" xfId="0" applyNumberFormat="1" applyFont="1" applyFill="1" applyBorder="1" applyAlignment="1">
      <alignment vertical="center" wrapText="1"/>
    </xf>
    <xf numFmtId="166" fontId="9" fillId="26" borderId="11" xfId="0" applyNumberFormat="1" applyFont="1" applyFill="1" applyBorder="1" applyAlignment="1">
      <alignment horizontal="center" vertical="center" wrapText="1"/>
    </xf>
    <xf numFmtId="1" fontId="67" fillId="0" borderId="13" xfId="0" applyNumberFormat="1" applyFont="1" applyBorder="1" applyAlignment="1">
      <alignment horizontal="center" vertical="center" wrapText="1"/>
    </xf>
    <xf numFmtId="166" fontId="39" fillId="26" borderId="11" xfId="0" applyNumberFormat="1" applyFont="1" applyFill="1" applyBorder="1" applyAlignment="1">
      <alignment horizontal="center" vertical="center" wrapText="1"/>
    </xf>
    <xf numFmtId="4" fontId="67" fillId="0" borderId="11" xfId="0" applyNumberFormat="1" applyFont="1" applyFill="1" applyBorder="1" applyAlignment="1">
      <alignment horizontal="right" vertical="center" wrapText="1"/>
    </xf>
    <xf numFmtId="0" fontId="68" fillId="0" borderId="11" xfId="0" applyFont="1" applyBorder="1" applyAlignment="1">
      <alignment horizontal="center" vertical="center" wrapText="1"/>
    </xf>
    <xf numFmtId="0" fontId="67" fillId="26" borderId="11" xfId="0" applyNumberFormat="1" applyFont="1" applyFill="1" applyBorder="1" applyAlignment="1">
      <alignment horizontal="center" vertical="center" wrapText="1"/>
    </xf>
    <xf numFmtId="0" fontId="8" fillId="26" borderId="11" xfId="0" applyFont="1" applyFill="1" applyBorder="1" applyAlignment="1">
      <alignment horizontal="center" vertical="center" wrapText="1"/>
    </xf>
    <xf numFmtId="4" fontId="67" fillId="26" borderId="11" xfId="0" applyNumberFormat="1" applyFont="1" applyFill="1" applyBorder="1" applyAlignment="1">
      <alignment horizontal="center" vertical="center" wrapText="1"/>
    </xf>
    <xf numFmtId="1" fontId="67" fillId="0" borderId="14" xfId="0" applyNumberFormat="1" applyFont="1" applyBorder="1" applyAlignment="1">
      <alignment horizontal="center" vertical="center" wrapText="1"/>
    </xf>
    <xf numFmtId="1" fontId="67" fillId="0" borderId="11" xfId="0" applyNumberFormat="1" applyFont="1" applyBorder="1" applyAlignment="1">
      <alignment horizontal="center" vertical="center" wrapText="1"/>
    </xf>
    <xf numFmtId="4" fontId="76" fillId="0" borderId="11" xfId="0" applyNumberFormat="1" applyFont="1" applyFill="1" applyBorder="1" applyAlignment="1">
      <alignment vertical="center" wrapText="1"/>
    </xf>
    <xf numFmtId="0" fontId="76" fillId="0" borderId="11" xfId="0" applyFont="1" applyFill="1" applyBorder="1" applyAlignment="1">
      <alignment horizontal="center" vertical="center" wrapText="1"/>
    </xf>
    <xf numFmtId="166" fontId="39" fillId="0" borderId="11" xfId="0" applyNumberFormat="1" applyFont="1" applyFill="1" applyBorder="1" applyAlignment="1">
      <alignment horizontal="center" vertical="center" wrapText="1"/>
    </xf>
    <xf numFmtId="0" fontId="67" fillId="0" borderId="11" xfId="0" applyFont="1" applyFill="1" applyBorder="1" applyAlignment="1" applyProtection="1">
      <alignment horizontal="center" vertical="center" wrapText="1"/>
    </xf>
    <xf numFmtId="4" fontId="67" fillId="26" borderId="11" xfId="0" applyNumberFormat="1" applyFont="1" applyFill="1" applyBorder="1" applyAlignment="1">
      <alignment vertical="top" wrapText="1"/>
    </xf>
    <xf numFmtId="166" fontId="9" fillId="0" borderId="11" xfId="0" applyNumberFormat="1" applyFont="1" applyFill="1" applyBorder="1" applyAlignment="1">
      <alignment horizontal="center" vertical="center" wrapText="1"/>
    </xf>
    <xf numFmtId="0" fontId="62" fillId="0" borderId="11" xfId="0" applyFont="1" applyBorder="1" applyAlignment="1">
      <alignment horizontal="center" vertical="center" wrapText="1"/>
    </xf>
    <xf numFmtId="4" fontId="39" fillId="0" borderId="11" xfId="0" applyNumberFormat="1" applyFont="1" applyFill="1" applyBorder="1" applyAlignment="1">
      <alignment horizontal="right" vertical="center" wrapText="1"/>
    </xf>
    <xf numFmtId="0" fontId="39" fillId="0" borderId="11" xfId="0" applyFont="1" applyFill="1" applyBorder="1" applyAlignment="1">
      <alignment horizontal="center" vertical="center" wrapText="1"/>
    </xf>
    <xf numFmtId="1" fontId="112" fillId="0" borderId="13" xfId="0" applyNumberFormat="1" applyFont="1" applyBorder="1" applyAlignment="1">
      <alignment horizontal="center" wrapText="1"/>
    </xf>
    <xf numFmtId="0" fontId="7" fillId="26" borderId="0" xfId="0" applyFont="1" applyFill="1" applyBorder="1"/>
    <xf numFmtId="0" fontId="7" fillId="26" borderId="0" xfId="0" applyFont="1" applyFill="1"/>
    <xf numFmtId="0" fontId="7" fillId="26" borderId="0" xfId="0" applyFont="1" applyFill="1" applyBorder="1" applyAlignment="1">
      <alignment vertical="center"/>
    </xf>
    <xf numFmtId="4" fontId="31" fillId="26" borderId="0" xfId="0" applyNumberFormat="1" applyFont="1" applyFill="1" applyBorder="1" applyAlignment="1">
      <alignment vertical="center"/>
    </xf>
    <xf numFmtId="4" fontId="7" fillId="26" borderId="0" xfId="0" applyNumberFormat="1" applyFont="1" applyFill="1"/>
    <xf numFmtId="4" fontId="113" fillId="26" borderId="0" xfId="0" applyNumberFormat="1" applyFont="1" applyFill="1" applyBorder="1" applyAlignment="1">
      <alignment horizontal="center" vertical="center" wrapText="1"/>
    </xf>
    <xf numFmtId="4" fontId="99" fillId="26" borderId="11" xfId="0" applyNumberFormat="1" applyFont="1" applyFill="1" applyBorder="1" applyAlignment="1">
      <alignment vertical="top" wrapText="1"/>
    </xf>
    <xf numFmtId="166" fontId="68" fillId="0" borderId="11" xfId="0" applyNumberFormat="1" applyFont="1" applyBorder="1" applyAlignment="1">
      <alignment horizontal="center" vertical="center" wrapText="1"/>
    </xf>
    <xf numFmtId="1" fontId="112" fillId="0" borderId="13" xfId="0" applyNumberFormat="1" applyFont="1" applyBorder="1" applyAlignment="1">
      <alignment horizontal="center" vertical="center" wrapText="1"/>
    </xf>
    <xf numFmtId="4" fontId="6" fillId="26" borderId="0" xfId="0" applyNumberFormat="1" applyFont="1" applyFill="1" applyBorder="1" applyAlignment="1">
      <alignment vertical="center"/>
    </xf>
    <xf numFmtId="0" fontId="68" fillId="0" borderId="11" xfId="0" applyFont="1" applyFill="1" applyBorder="1" applyAlignment="1">
      <alignment horizontal="center" vertical="center" wrapText="1"/>
    </xf>
    <xf numFmtId="0" fontId="68" fillId="0" borderId="15" xfId="0" applyFont="1" applyFill="1" applyBorder="1" applyAlignment="1">
      <alignment horizontal="center" vertical="center" wrapText="1"/>
    </xf>
    <xf numFmtId="166" fontId="37" fillId="26" borderId="15" xfId="0" applyNumberFormat="1" applyFont="1" applyFill="1" applyBorder="1" applyAlignment="1">
      <alignment horizontal="center" vertical="center" wrapText="1"/>
    </xf>
    <xf numFmtId="0" fontId="115" fillId="26" borderId="0" xfId="0" applyFont="1" applyFill="1"/>
    <xf numFmtId="4" fontId="116" fillId="26" borderId="0" xfId="0" applyNumberFormat="1" applyFont="1" applyFill="1" applyBorder="1" applyAlignment="1">
      <alignment vertical="center"/>
    </xf>
    <xf numFmtId="4" fontId="117" fillId="26" borderId="0" xfId="0" applyNumberFormat="1" applyFont="1" applyFill="1" applyBorder="1" applyAlignment="1">
      <alignment horizontal="center" vertical="center" wrapText="1"/>
    </xf>
    <xf numFmtId="166" fontId="52" fillId="26" borderId="0" xfId="0" applyNumberFormat="1" applyFont="1" applyFill="1" applyBorder="1" applyAlignment="1">
      <alignment vertical="top" wrapText="1"/>
    </xf>
    <xf numFmtId="0" fontId="53" fillId="26" borderId="0" xfId="0" applyFont="1" applyFill="1" applyBorder="1" applyAlignment="1">
      <alignment vertical="center"/>
    </xf>
    <xf numFmtId="1" fontId="112" fillId="0" borderId="11" xfId="0" applyNumberFormat="1" applyFont="1" applyBorder="1" applyAlignment="1">
      <alignment horizontal="center" vertical="center" wrapText="1"/>
    </xf>
    <xf numFmtId="49" fontId="9" fillId="26" borderId="16" xfId="0" applyNumberFormat="1" applyFont="1" applyFill="1" applyBorder="1" applyAlignment="1">
      <alignment horizontal="center" vertical="center" wrapText="1"/>
    </xf>
    <xf numFmtId="0" fontId="60" fillId="26" borderId="16" xfId="0" applyFont="1" applyFill="1" applyBorder="1" applyAlignment="1">
      <alignment horizontal="center" vertical="center" wrapText="1"/>
    </xf>
    <xf numFmtId="4" fontId="35" fillId="26" borderId="16" xfId="0" applyNumberFormat="1" applyFont="1" applyFill="1" applyBorder="1" applyAlignment="1">
      <alignment horizontal="right" vertical="center" wrapText="1"/>
    </xf>
    <xf numFmtId="4" fontId="37" fillId="26" borderId="16" xfId="0" applyNumberFormat="1" applyFont="1" applyFill="1" applyBorder="1" applyAlignment="1">
      <alignment horizontal="right" vertical="center" wrapText="1"/>
    </xf>
    <xf numFmtId="49" fontId="35" fillId="26" borderId="16" xfId="0" applyNumberFormat="1" applyFont="1" applyFill="1" applyBorder="1" applyAlignment="1">
      <alignment horizontal="center" vertical="center" wrapText="1"/>
    </xf>
    <xf numFmtId="0" fontId="8" fillId="0" borderId="11" xfId="0" applyFont="1" applyBorder="1" applyAlignment="1">
      <alignment horizontal="center" vertical="center" wrapText="1"/>
    </xf>
    <xf numFmtId="4" fontId="39" fillId="26" borderId="11" xfId="0" applyNumberFormat="1" applyFont="1" applyFill="1" applyBorder="1" applyAlignment="1">
      <alignment vertical="center" wrapText="1"/>
    </xf>
    <xf numFmtId="49" fontId="67" fillId="26" borderId="17" xfId="0" applyNumberFormat="1" applyFont="1" applyFill="1" applyBorder="1" applyAlignment="1">
      <alignment horizontal="left" vertical="center" wrapText="1"/>
    </xf>
    <xf numFmtId="49" fontId="39" fillId="26" borderId="17" xfId="0" applyNumberFormat="1" applyFont="1" applyFill="1" applyBorder="1" applyAlignment="1">
      <alignment horizontal="right" vertical="center" wrapText="1"/>
    </xf>
    <xf numFmtId="0" fontId="119" fillId="26" borderId="0" xfId="0" applyFont="1" applyFill="1" applyBorder="1" applyAlignment="1">
      <alignment vertical="center"/>
    </xf>
    <xf numFmtId="0" fontId="119" fillId="0" borderId="0" xfId="0" applyFont="1" applyFill="1" applyBorder="1" applyAlignment="1">
      <alignment vertical="center"/>
    </xf>
    <xf numFmtId="4" fontId="121" fillId="0" borderId="0" xfId="0" applyNumberFormat="1" applyFont="1" applyFill="1" applyBorder="1" applyAlignment="1">
      <alignment vertical="center"/>
    </xf>
    <xf numFmtId="0" fontId="120" fillId="0" borderId="0" xfId="0" applyFont="1" applyFill="1" applyBorder="1"/>
    <xf numFmtId="0" fontId="114" fillId="0" borderId="0" xfId="0" applyFont="1" applyFill="1"/>
    <xf numFmtId="4" fontId="63" fillId="26" borderId="11" xfId="0" applyNumberFormat="1" applyFont="1" applyFill="1" applyBorder="1" applyAlignment="1">
      <alignment horizontal="right" vertical="center" wrapText="1"/>
    </xf>
    <xf numFmtId="4" fontId="65" fillId="26" borderId="11" xfId="0" applyNumberFormat="1" applyFont="1" applyFill="1" applyBorder="1" applyAlignment="1">
      <alignment horizontal="right" vertical="center" wrapText="1"/>
    </xf>
    <xf numFmtId="4" fontId="7" fillId="26" borderId="11" xfId="0" applyNumberFormat="1" applyFont="1" applyFill="1" applyBorder="1" applyAlignment="1">
      <alignment horizontal="right" vertical="center" wrapText="1"/>
    </xf>
    <xf numFmtId="4" fontId="123" fillId="26" borderId="11" xfId="0" applyNumberFormat="1" applyFont="1" applyFill="1" applyBorder="1" applyAlignment="1">
      <alignment horizontal="right" vertical="center" wrapText="1"/>
    </xf>
    <xf numFmtId="0" fontId="67" fillId="0" borderId="11" xfId="0" applyFont="1" applyFill="1" applyBorder="1" applyAlignment="1">
      <alignment horizontal="center" vertical="center" wrapText="1"/>
    </xf>
    <xf numFmtId="0" fontId="99" fillId="0" borderId="16" xfId="0" applyFont="1" applyFill="1" applyBorder="1" applyAlignment="1">
      <alignment horizontal="center" vertical="center" wrapText="1"/>
    </xf>
    <xf numFmtId="49" fontId="99" fillId="0" borderId="16" xfId="0" applyNumberFormat="1" applyFont="1" applyFill="1" applyBorder="1" applyAlignment="1">
      <alignment horizontal="center" vertical="center" wrapText="1"/>
    </xf>
    <xf numFmtId="4" fontId="67" fillId="0" borderId="11" xfId="0" applyNumberFormat="1" applyFont="1" applyFill="1" applyBorder="1" applyAlignment="1">
      <alignment horizontal="center" vertical="center" wrapText="1"/>
    </xf>
    <xf numFmtId="0" fontId="67" fillId="26" borderId="0" xfId="0" applyFont="1" applyFill="1"/>
    <xf numFmtId="0" fontId="39" fillId="26" borderId="0" xfId="0" applyFont="1" applyFill="1" applyAlignment="1">
      <alignment horizontal="center" vertical="center" wrapText="1"/>
    </xf>
    <xf numFmtId="0" fontId="126" fillId="26" borderId="0" xfId="0" applyFont="1" applyFill="1"/>
    <xf numFmtId="0" fontId="67" fillId="26" borderId="0" xfId="0" applyFont="1" applyFill="1" applyAlignment="1">
      <alignment vertical="center" wrapText="1"/>
    </xf>
    <xf numFmtId="0" fontId="39" fillId="26" borderId="0" xfId="0" applyFont="1" applyFill="1" applyAlignment="1">
      <alignment horizontal="center" wrapText="1"/>
    </xf>
    <xf numFmtId="0" fontId="67" fillId="0" borderId="0" xfId="0" applyFont="1"/>
    <xf numFmtId="0" fontId="39" fillId="0" borderId="0" xfId="0" applyNumberFormat="1" applyFont="1" applyFill="1" applyBorder="1" applyAlignment="1">
      <alignment horizontal="center" wrapText="1"/>
    </xf>
    <xf numFmtId="0" fontId="68" fillId="0" borderId="0" xfId="0" applyFont="1" applyFill="1" applyBorder="1" applyAlignment="1">
      <alignment horizontal="center" vertical="top"/>
    </xf>
    <xf numFmtId="0" fontId="67" fillId="0" borderId="0" xfId="0" applyFont="1" applyFill="1" applyBorder="1" applyAlignment="1">
      <alignment vertical="top" wrapText="1"/>
    </xf>
    <xf numFmtId="0" fontId="67" fillId="0" borderId="0" xfId="0" applyFont="1" applyFill="1" applyBorder="1" applyAlignment="1">
      <alignment vertical="center" wrapText="1"/>
    </xf>
    <xf numFmtId="0" fontId="68" fillId="0" borderId="0" xfId="0" applyFont="1" applyFill="1" applyBorder="1" applyAlignment="1">
      <alignment vertical="top" wrapText="1"/>
    </xf>
    <xf numFmtId="0" fontId="127" fillId="0" borderId="0" xfId="0" applyFont="1" applyFill="1" applyAlignment="1">
      <alignment horizontal="center"/>
    </xf>
    <xf numFmtId="49" fontId="39" fillId="0" borderId="11" xfId="0" applyNumberFormat="1" applyFont="1" applyFill="1" applyBorder="1" applyAlignment="1">
      <alignment horizontal="center" vertical="center" wrapText="1"/>
    </xf>
    <xf numFmtId="0" fontId="9" fillId="26" borderId="0" xfId="0" applyFont="1" applyFill="1" applyAlignment="1">
      <alignment vertical="center" wrapText="1"/>
    </xf>
    <xf numFmtId="0" fontId="128" fillId="26" borderId="0" xfId="0" applyFont="1" applyFill="1" applyBorder="1"/>
    <xf numFmtId="0" fontId="9" fillId="26" borderId="0" xfId="0" applyFont="1" applyFill="1" applyBorder="1"/>
    <xf numFmtId="0" fontId="9" fillId="26" borderId="0" xfId="0" applyFont="1" applyFill="1" applyAlignment="1"/>
    <xf numFmtId="0" fontId="76" fillId="26" borderId="0" xfId="0" applyFont="1" applyFill="1" applyAlignment="1">
      <alignment horizontal="center" wrapText="1"/>
    </xf>
    <xf numFmtId="0" fontId="10" fillId="26" borderId="0" xfId="0" applyFont="1" applyFill="1" applyAlignment="1">
      <alignment horizontal="centerContinuous"/>
    </xf>
    <xf numFmtId="0" fontId="10" fillId="26" borderId="0" xfId="0" applyFont="1" applyFill="1" applyAlignment="1"/>
    <xf numFmtId="0" fontId="10" fillId="26" borderId="0" xfId="0" applyFont="1" applyFill="1" applyAlignment="1">
      <alignment horizontal="center"/>
    </xf>
    <xf numFmtId="0" fontId="9" fillId="26" borderId="0" xfId="0" applyFont="1" applyFill="1" applyAlignment="1">
      <alignment vertical="top" wrapText="1"/>
    </xf>
    <xf numFmtId="0" fontId="8" fillId="26" borderId="0" xfId="0" applyFont="1" applyFill="1" applyAlignment="1">
      <alignment vertical="top" wrapText="1"/>
    </xf>
    <xf numFmtId="0" fontId="9" fillId="26" borderId="0" xfId="0" applyFont="1" applyFill="1" applyBorder="1" applyAlignment="1">
      <alignment vertical="top" wrapText="1"/>
    </xf>
    <xf numFmtId="0" fontId="9" fillId="26" borderId="0" xfId="0" applyFont="1" applyFill="1" applyBorder="1" applyAlignment="1">
      <alignment vertical="center" wrapText="1"/>
    </xf>
    <xf numFmtId="0" fontId="127" fillId="26" borderId="0" xfId="0" applyFont="1" applyFill="1" applyAlignment="1">
      <alignment horizontal="center"/>
    </xf>
    <xf numFmtId="0" fontId="8" fillId="26" borderId="0" xfId="0" applyFont="1" applyFill="1" applyBorder="1" applyAlignment="1">
      <alignment vertical="top" wrapText="1"/>
    </xf>
    <xf numFmtId="0" fontId="128" fillId="26" borderId="0" xfId="0" applyFont="1" applyFill="1"/>
    <xf numFmtId="0" fontId="42" fillId="26" borderId="0" xfId="0" applyFont="1" applyFill="1" applyBorder="1" applyAlignment="1">
      <alignment horizontal="center" vertical="top" wrapText="1"/>
    </xf>
    <xf numFmtId="0" fontId="128" fillId="0" borderId="0" xfId="0" applyFont="1" applyFill="1" applyBorder="1" applyAlignment="1">
      <alignment vertical="center"/>
    </xf>
    <xf numFmtId="0" fontId="42" fillId="26" borderId="0" xfId="0" applyFont="1" applyFill="1" applyBorder="1" applyAlignment="1">
      <alignment horizontal="center" vertical="center" wrapText="1"/>
    </xf>
    <xf numFmtId="0" fontId="42" fillId="26" borderId="0" xfId="0" applyFont="1" applyFill="1" applyBorder="1" applyAlignment="1">
      <alignment vertical="center"/>
    </xf>
    <xf numFmtId="0" fontId="103" fillId="26" borderId="0" xfId="0" applyFont="1" applyFill="1" applyBorder="1" applyAlignment="1">
      <alignment vertical="center"/>
    </xf>
    <xf numFmtId="0" fontId="103" fillId="26" borderId="0" xfId="0" applyFont="1" applyFill="1" applyAlignment="1">
      <alignment vertical="center"/>
    </xf>
    <xf numFmtId="0" fontId="9" fillId="26" borderId="0" xfId="0" applyFont="1" applyFill="1" applyAlignment="1">
      <alignment vertical="center"/>
    </xf>
    <xf numFmtId="0" fontId="129" fillId="26" borderId="0" xfId="0" applyFont="1" applyFill="1" applyBorder="1" applyAlignment="1">
      <alignment vertical="center"/>
    </xf>
    <xf numFmtId="4" fontId="10" fillId="26" borderId="0" xfId="0" applyNumberFormat="1" applyFont="1" applyFill="1" applyBorder="1" applyAlignment="1">
      <alignment vertical="center"/>
    </xf>
    <xf numFmtId="4" fontId="76" fillId="26" borderId="0" xfId="0" applyNumberFormat="1" applyFont="1" applyFill="1" applyBorder="1" applyAlignment="1">
      <alignment horizontal="center" vertical="center" wrapText="1"/>
    </xf>
    <xf numFmtId="0" fontId="129" fillId="0" borderId="0" xfId="0" applyFont="1" applyFill="1" applyBorder="1" applyAlignment="1">
      <alignment vertical="center"/>
    </xf>
    <xf numFmtId="0" fontId="67" fillId="26" borderId="0" xfId="0" applyFont="1" applyFill="1" applyBorder="1" applyAlignment="1">
      <alignment horizontal="left"/>
    </xf>
    <xf numFmtId="0" fontId="67" fillId="26" borderId="0" xfId="0" applyFont="1" applyFill="1" applyAlignment="1">
      <alignment horizontal="center"/>
    </xf>
    <xf numFmtId="0" fontId="67" fillId="26" borderId="0" xfId="0" applyFont="1" applyFill="1" applyAlignment="1">
      <alignment horizontal="center" wrapText="1"/>
    </xf>
    <xf numFmtId="166" fontId="9" fillId="26" borderId="0" xfId="0" applyNumberFormat="1" applyFont="1" applyFill="1" applyBorder="1" applyAlignment="1">
      <alignment horizontal="center" vertical="center" wrapText="1"/>
    </xf>
    <xf numFmtId="0" fontId="9" fillId="26" borderId="0" xfId="0" applyFont="1" applyFill="1" applyBorder="1" applyAlignment="1">
      <alignment horizontal="center" vertical="center" wrapText="1"/>
    </xf>
    <xf numFmtId="0" fontId="77" fillId="26" borderId="0" xfId="0" applyFont="1" applyFill="1" applyBorder="1"/>
    <xf numFmtId="4" fontId="129" fillId="0" borderId="0" xfId="0" applyNumberFormat="1" applyFont="1" applyFill="1" applyBorder="1" applyAlignment="1">
      <alignment horizontal="center" vertical="center"/>
    </xf>
    <xf numFmtId="0" fontId="46" fillId="26" borderId="0" xfId="0" applyFont="1" applyFill="1" applyBorder="1" applyAlignment="1">
      <alignment horizontal="center" vertical="center"/>
    </xf>
    <xf numFmtId="0" fontId="130" fillId="26" borderId="0" xfId="0" applyFont="1" applyFill="1" applyBorder="1" applyAlignment="1">
      <alignment horizontal="center" vertical="center"/>
    </xf>
    <xf numFmtId="0" fontId="130" fillId="26" borderId="0" xfId="0" applyFont="1" applyFill="1" applyAlignment="1">
      <alignment horizontal="center" vertical="center"/>
    </xf>
    <xf numFmtId="0" fontId="10" fillId="26" borderId="0" xfId="0" applyFont="1" applyFill="1" applyAlignment="1">
      <alignment horizontal="center" vertical="center"/>
    </xf>
    <xf numFmtId="4" fontId="9" fillId="26" borderId="0" xfId="0" applyNumberFormat="1" applyFont="1" applyFill="1"/>
    <xf numFmtId="0" fontId="128" fillId="0" borderId="0" xfId="0" applyFont="1" applyFill="1" applyBorder="1"/>
    <xf numFmtId="4" fontId="128" fillId="26" borderId="0" xfId="0" applyNumberFormat="1" applyFont="1" applyFill="1" applyBorder="1"/>
    <xf numFmtId="0" fontId="76" fillId="26" borderId="0" xfId="0" applyFont="1" applyFill="1" applyAlignment="1"/>
    <xf numFmtId="0" fontId="125" fillId="0" borderId="0" xfId="293" applyFont="1" applyAlignment="1"/>
    <xf numFmtId="0" fontId="125" fillId="0" borderId="0" xfId="293" applyFont="1"/>
    <xf numFmtId="0" fontId="125" fillId="0" borderId="0" xfId="293" applyFont="1" applyAlignment="1">
      <alignment horizontal="right"/>
    </xf>
    <xf numFmtId="0" fontId="131" fillId="0" borderId="0" xfId="293"/>
    <xf numFmtId="0" fontId="12" fillId="26" borderId="0" xfId="292" applyFont="1" applyFill="1" applyAlignment="1">
      <alignment horizontal="left" vertical="center"/>
    </xf>
    <xf numFmtId="0" fontId="12" fillId="26" borderId="0" xfId="292" applyFont="1" applyFill="1" applyAlignment="1">
      <alignment horizontal="center" vertical="center" wrapText="1"/>
    </xf>
    <xf numFmtId="0" fontId="12" fillId="26" borderId="0" xfId="292" applyFont="1" applyFill="1" applyAlignment="1">
      <alignment horizontal="left" vertical="center" wrapText="1"/>
    </xf>
    <xf numFmtId="0" fontId="12" fillId="26" borderId="0" xfId="292" applyFont="1" applyFill="1"/>
    <xf numFmtId="0" fontId="133" fillId="0" borderId="0" xfId="293" applyFont="1" applyAlignment="1">
      <alignment wrapText="1"/>
    </xf>
    <xf numFmtId="0" fontId="125" fillId="0" borderId="19" xfId="293" applyFont="1" applyBorder="1" applyAlignment="1">
      <alignment horizontal="center" vertical="center" wrapText="1"/>
    </xf>
    <xf numFmtId="0" fontId="125" fillId="0" borderId="20" xfId="293" applyFont="1" applyBorder="1" applyAlignment="1">
      <alignment horizontal="center" vertical="center" wrapText="1"/>
    </xf>
    <xf numFmtId="0" fontId="136" fillId="0" borderId="21" xfId="293" applyFont="1" applyBorder="1" applyAlignment="1">
      <alignment horizontal="center" vertical="top" wrapText="1"/>
    </xf>
    <xf numFmtId="0" fontId="136" fillId="0" borderId="22" xfId="293" applyFont="1" applyBorder="1" applyAlignment="1">
      <alignment horizontal="center" vertical="top" wrapText="1"/>
    </xf>
    <xf numFmtId="0" fontId="133" fillId="0" borderId="11" xfId="293" applyFont="1" applyFill="1" applyBorder="1" applyAlignment="1">
      <alignment horizontal="center" vertical="center"/>
    </xf>
    <xf numFmtId="0" fontId="133" fillId="0" borderId="11" xfId="0" quotePrefix="1" applyFont="1" applyFill="1" applyBorder="1" applyAlignment="1">
      <alignment horizontal="centerContinuous" vertical="center" wrapText="1"/>
    </xf>
    <xf numFmtId="179" fontId="133" fillId="0" borderId="11" xfId="293" applyNumberFormat="1" applyFont="1" applyFill="1" applyBorder="1" applyAlignment="1">
      <alignment horizontal="center" vertical="center"/>
    </xf>
    <xf numFmtId="0" fontId="125" fillId="0" borderId="11" xfId="293" applyFont="1" applyFill="1" applyBorder="1" applyAlignment="1">
      <alignment horizontal="center" vertical="center"/>
    </xf>
    <xf numFmtId="179" fontId="125" fillId="0" borderId="11" xfId="293" applyNumberFormat="1" applyFont="1" applyFill="1" applyBorder="1" applyAlignment="1">
      <alignment horizontal="center" vertical="center"/>
    </xf>
    <xf numFmtId="0" fontId="133" fillId="0" borderId="11" xfId="293" applyFont="1" applyFill="1" applyBorder="1" applyAlignment="1">
      <alignment horizontal="centerContinuous" vertical="center"/>
    </xf>
    <xf numFmtId="0" fontId="125" fillId="0" borderId="11" xfId="293" applyFont="1" applyFill="1" applyBorder="1" applyAlignment="1">
      <alignment horizontal="centerContinuous" vertical="center"/>
    </xf>
    <xf numFmtId="0" fontId="12" fillId="0" borderId="11" xfId="238" applyFont="1" applyFill="1" applyBorder="1" applyAlignment="1">
      <alignment horizontal="center" vertical="center" wrapText="1"/>
    </xf>
    <xf numFmtId="49" fontId="133" fillId="0" borderId="11" xfId="293" applyNumberFormat="1" applyFont="1" applyFill="1" applyBorder="1" applyAlignment="1">
      <alignment horizontal="center" vertical="center"/>
    </xf>
    <xf numFmtId="0" fontId="133" fillId="0" borderId="19" xfId="0" quotePrefix="1" applyFont="1" applyFill="1" applyBorder="1" applyAlignment="1">
      <alignment horizontal="center" vertical="center" wrapText="1"/>
    </xf>
    <xf numFmtId="0" fontId="125" fillId="0" borderId="19" xfId="0" applyFont="1" applyFill="1" applyBorder="1" applyAlignment="1">
      <alignment horizontal="left" vertical="center" wrapText="1"/>
    </xf>
    <xf numFmtId="49" fontId="133" fillId="0" borderId="11" xfId="293" applyNumberFormat="1" applyFont="1" applyFill="1" applyBorder="1" applyAlignment="1">
      <alignment horizontal="centerContinuous" vertical="center"/>
    </xf>
    <xf numFmtId="0" fontId="133" fillId="0" borderId="11" xfId="0" applyFont="1" applyFill="1" applyBorder="1" applyAlignment="1">
      <alignment horizontal="centerContinuous" vertical="center" wrapText="1"/>
    </xf>
    <xf numFmtId="0" fontId="12" fillId="0" borderId="11" xfId="238" applyFont="1" applyFill="1" applyBorder="1" applyAlignment="1">
      <alignment horizontal="left" vertical="center" wrapText="1"/>
    </xf>
    <xf numFmtId="166" fontId="12" fillId="0" borderId="11" xfId="0" applyNumberFormat="1" applyFont="1" applyFill="1" applyBorder="1" applyAlignment="1">
      <alignment horizontal="center" vertical="center" wrapText="1"/>
    </xf>
    <xf numFmtId="166" fontId="12" fillId="0" borderId="11" xfId="0" applyNumberFormat="1" applyFont="1" applyFill="1" applyBorder="1" applyAlignment="1">
      <alignment horizontal="left" vertical="center" wrapText="1"/>
    </xf>
    <xf numFmtId="1" fontId="12" fillId="0" borderId="11" xfId="294" applyNumberFormat="1" applyFont="1" applyFill="1" applyBorder="1" applyAlignment="1">
      <alignment horizontal="center" vertical="center" wrapText="1"/>
    </xf>
    <xf numFmtId="1" fontId="12" fillId="0" borderId="11" xfId="294" applyNumberFormat="1" applyFont="1" applyFill="1" applyBorder="1" applyAlignment="1">
      <alignment horizontal="left" vertical="center" wrapText="1"/>
    </xf>
    <xf numFmtId="0" fontId="12" fillId="0" borderId="11" xfId="238" applyFont="1" applyFill="1" applyBorder="1" applyAlignment="1" applyProtection="1">
      <alignment horizontal="center" vertical="center" wrapText="1"/>
      <protection locked="0"/>
    </xf>
    <xf numFmtId="0" fontId="12" fillId="0" borderId="11" xfId="238" applyFont="1" applyFill="1" applyBorder="1" applyAlignment="1" applyProtection="1">
      <alignment horizontal="left" vertical="center" wrapText="1"/>
      <protection locked="0"/>
    </xf>
    <xf numFmtId="0" fontId="133" fillId="0" borderId="11" xfId="0" applyFont="1" applyFill="1" applyBorder="1" applyAlignment="1">
      <alignment horizontal="center" vertical="center" wrapText="1"/>
    </xf>
    <xf numFmtId="0" fontId="12" fillId="0" borderId="11" xfId="293" applyFont="1" applyFill="1" applyBorder="1" applyAlignment="1">
      <alignment horizontal="centerContinuous" vertical="center"/>
    </xf>
    <xf numFmtId="0" fontId="12" fillId="0" borderId="11" xfId="0" applyFont="1" applyFill="1" applyBorder="1" applyAlignment="1">
      <alignment horizontal="left" vertical="center" wrapText="1"/>
    </xf>
    <xf numFmtId="179" fontId="12" fillId="0" borderId="11" xfId="293" applyNumberFormat="1" applyFont="1" applyFill="1" applyBorder="1" applyAlignment="1">
      <alignment horizontal="center" vertical="center"/>
    </xf>
    <xf numFmtId="0" fontId="125" fillId="26" borderId="11" xfId="293" applyFont="1" applyFill="1" applyBorder="1" applyAlignment="1">
      <alignment horizontal="centerContinuous" vertical="center"/>
    </xf>
    <xf numFmtId="0" fontId="125" fillId="26" borderId="11" xfId="0" applyFont="1" applyFill="1" applyBorder="1" applyAlignment="1">
      <alignment horizontal="left" vertical="center" wrapText="1"/>
    </xf>
    <xf numFmtId="179" fontId="125" fillId="26" borderId="11" xfId="293" applyNumberFormat="1" applyFont="1" applyFill="1" applyBorder="1" applyAlignment="1">
      <alignment horizontal="center" vertical="center"/>
    </xf>
    <xf numFmtId="0" fontId="12" fillId="26" borderId="11" xfId="238" applyFont="1" applyFill="1" applyBorder="1" applyAlignment="1">
      <alignment horizontal="center" vertical="center" wrapText="1"/>
    </xf>
    <xf numFmtId="0" fontId="12" fillId="26" borderId="11" xfId="238" applyFont="1" applyFill="1" applyBorder="1" applyAlignment="1">
      <alignment horizontal="left" vertical="center" wrapText="1"/>
    </xf>
    <xf numFmtId="1" fontId="12" fillId="26" borderId="11" xfId="294" applyNumberFormat="1" applyFont="1" applyFill="1" applyBorder="1" applyAlignment="1">
      <alignment horizontal="center" vertical="center" wrapText="1"/>
    </xf>
    <xf numFmtId="1" fontId="12" fillId="26" borderId="11" xfId="294" applyNumberFormat="1" applyFont="1" applyFill="1" applyBorder="1" applyAlignment="1">
      <alignment horizontal="left" vertical="center" wrapText="1"/>
    </xf>
    <xf numFmtId="0" fontId="12" fillId="26" borderId="11" xfId="238" applyFont="1" applyFill="1" applyBorder="1" applyAlignment="1" applyProtection="1">
      <alignment horizontal="center" vertical="center" wrapText="1"/>
      <protection locked="0"/>
    </xf>
    <xf numFmtId="0" fontId="12" fillId="26" borderId="11" xfId="238" applyFont="1" applyFill="1" applyBorder="1" applyAlignment="1" applyProtection="1">
      <alignment horizontal="left" vertical="center" wrapText="1"/>
      <protection locked="0"/>
    </xf>
    <xf numFmtId="0" fontId="133" fillId="0" borderId="19" xfId="0" applyFont="1" applyFill="1" applyBorder="1" applyAlignment="1">
      <alignment horizontal="center" vertical="center" wrapText="1"/>
    </xf>
    <xf numFmtId="4" fontId="12" fillId="26" borderId="11" xfId="0" applyNumberFormat="1" applyFont="1" applyFill="1" applyBorder="1" applyAlignment="1">
      <alignment horizontal="center" vertical="center" wrapText="1"/>
    </xf>
    <xf numFmtId="0" fontId="125" fillId="0" borderId="16" xfId="293" applyFont="1" applyFill="1" applyBorder="1" applyAlignment="1">
      <alignment horizontal="center" vertical="center"/>
    </xf>
    <xf numFmtId="0" fontId="67" fillId="0" borderId="18" xfId="0" applyFont="1" applyBorder="1"/>
    <xf numFmtId="0" fontId="67" fillId="26" borderId="11" xfId="0" applyFont="1" applyFill="1" applyBorder="1" applyAlignment="1">
      <alignment horizontal="center" vertical="center" wrapText="1"/>
    </xf>
    <xf numFmtId="0" fontId="39" fillId="0" borderId="0" xfId="0" applyNumberFormat="1" applyFont="1" applyFill="1" applyBorder="1" applyAlignment="1">
      <alignment horizontal="center" wrapText="1"/>
    </xf>
    <xf numFmtId="0" fontId="68" fillId="0" borderId="0" xfId="0" applyFont="1" applyFill="1" applyBorder="1" applyAlignment="1">
      <alignment horizontal="center" vertical="top"/>
    </xf>
    <xf numFmtId="0" fontId="133" fillId="0" borderId="19" xfId="293" applyFont="1" applyFill="1" applyBorder="1" applyAlignment="1">
      <alignment horizontal="left" vertical="center"/>
    </xf>
    <xf numFmtId="180" fontId="133" fillId="0" borderId="11" xfId="293" applyNumberFormat="1" applyFont="1" applyFill="1" applyBorder="1" applyAlignment="1">
      <alignment horizontal="center" vertical="center"/>
    </xf>
    <xf numFmtId="0" fontId="133" fillId="0" borderId="11" xfId="293" applyFont="1" applyFill="1" applyBorder="1" applyAlignment="1">
      <alignment horizontal="left" vertical="center"/>
    </xf>
    <xf numFmtId="166" fontId="137" fillId="26" borderId="11" xfId="0" applyNumberFormat="1" applyFont="1" applyFill="1" applyBorder="1" applyAlignment="1">
      <alignment horizontal="center" vertical="center" wrapText="1"/>
    </xf>
    <xf numFmtId="3" fontId="137" fillId="26" borderId="11" xfId="0" applyNumberFormat="1" applyFont="1" applyFill="1" applyBorder="1" applyAlignment="1">
      <alignment horizontal="right" vertical="center" wrapText="1"/>
    </xf>
    <xf numFmtId="166" fontId="121" fillId="26" borderId="0" xfId="0" applyNumberFormat="1" applyFont="1" applyFill="1" applyBorder="1" applyAlignment="1">
      <alignment vertical="center" wrapText="1"/>
    </xf>
    <xf numFmtId="166" fontId="119" fillId="26" borderId="0" xfId="0" applyNumberFormat="1" applyFont="1" applyFill="1" applyBorder="1" applyAlignment="1">
      <alignment vertical="top" wrapText="1"/>
    </xf>
    <xf numFmtId="0" fontId="114" fillId="26" borderId="0" xfId="0" applyFont="1" applyFill="1" applyBorder="1"/>
    <xf numFmtId="49" fontId="67" fillId="26" borderId="11" xfId="0" applyNumberFormat="1" applyFont="1" applyFill="1" applyBorder="1" applyAlignment="1">
      <alignment horizontal="center" vertical="center" wrapText="1"/>
    </xf>
    <xf numFmtId="0" fontId="39" fillId="0" borderId="17" xfId="0" applyFont="1" applyFill="1" applyBorder="1" applyAlignment="1">
      <alignment horizontal="center" vertical="center" wrapText="1"/>
    </xf>
    <xf numFmtId="0" fontId="68" fillId="26" borderId="0" xfId="0" applyFont="1" applyFill="1" applyAlignment="1">
      <alignment horizontal="center" vertical="top"/>
    </xf>
    <xf numFmtId="0" fontId="9" fillId="26" borderId="11" xfId="0" applyFont="1" applyFill="1" applyBorder="1" applyAlignment="1">
      <alignment horizontal="center" vertical="center" wrapText="1"/>
    </xf>
    <xf numFmtId="0" fontId="67" fillId="26" borderId="11" xfId="0" applyFont="1" applyFill="1" applyBorder="1" applyAlignment="1">
      <alignment horizontal="center" vertical="center" wrapText="1"/>
    </xf>
    <xf numFmtId="0" fontId="9" fillId="26" borderId="16" xfId="0" applyFont="1" applyFill="1" applyBorder="1" applyAlignment="1">
      <alignment horizontal="center" vertical="center" textRotation="90" wrapText="1"/>
    </xf>
    <xf numFmtId="0" fontId="9" fillId="26" borderId="12" xfId="0" applyFont="1" applyFill="1" applyBorder="1" applyAlignment="1">
      <alignment horizontal="center" vertical="center" textRotation="90" wrapText="1"/>
    </xf>
    <xf numFmtId="0" fontId="9" fillId="26" borderId="15" xfId="0" applyFont="1" applyFill="1" applyBorder="1" applyAlignment="1">
      <alignment horizontal="center" vertical="center" textRotation="90" wrapText="1"/>
    </xf>
    <xf numFmtId="0" fontId="67" fillId="26" borderId="0" xfId="0" applyFont="1" applyFill="1" applyAlignment="1">
      <alignment horizontal="center" wrapText="1"/>
    </xf>
    <xf numFmtId="0" fontId="67" fillId="26" borderId="0" xfId="0" applyFont="1" applyFill="1" applyAlignment="1">
      <alignment horizontal="center" vertical="center" wrapText="1"/>
    </xf>
    <xf numFmtId="49" fontId="67" fillId="26" borderId="17" xfId="0" applyNumberFormat="1" applyFont="1" applyFill="1" applyBorder="1" applyAlignment="1">
      <alignment horizontal="right" vertical="center" wrapText="1"/>
    </xf>
    <xf numFmtId="0" fontId="43" fillId="26" borderId="0" xfId="0" applyFont="1" applyFill="1" applyBorder="1" applyAlignment="1">
      <alignment horizontal="center"/>
    </xf>
    <xf numFmtId="0" fontId="67" fillId="26" borderId="0" xfId="0" applyFont="1" applyFill="1" applyAlignment="1">
      <alignment horizontal="left" vertical="center" wrapText="1"/>
    </xf>
    <xf numFmtId="0" fontId="42" fillId="26" borderId="0" xfId="0" applyFont="1" applyFill="1" applyBorder="1" applyAlignment="1">
      <alignment horizontal="center" vertical="top" wrapText="1"/>
    </xf>
    <xf numFmtId="0" fontId="42" fillId="26" borderId="0" xfId="0" applyFont="1" applyFill="1" applyBorder="1" applyAlignment="1">
      <alignment horizontal="center"/>
    </xf>
    <xf numFmtId="0" fontId="10" fillId="26" borderId="11" xfId="0" applyFont="1" applyFill="1" applyBorder="1" applyAlignment="1">
      <alignment vertical="center" textRotation="255" wrapText="1"/>
    </xf>
    <xf numFmtId="0" fontId="10" fillId="26" borderId="11" xfId="0" applyFont="1" applyFill="1" applyBorder="1" applyAlignment="1">
      <alignment vertical="center"/>
    </xf>
    <xf numFmtId="0" fontId="10" fillId="26" borderId="11" xfId="0" applyFont="1" applyFill="1" applyBorder="1"/>
    <xf numFmtId="0" fontId="9" fillId="26" borderId="16" xfId="0" applyFont="1" applyFill="1" applyBorder="1" applyAlignment="1">
      <alignment horizontal="center" vertical="center" wrapText="1"/>
    </xf>
    <xf numFmtId="0" fontId="9" fillId="26" borderId="12" xfId="0" applyFont="1" applyFill="1" applyBorder="1" applyAlignment="1">
      <alignment horizontal="center" vertical="center" wrapText="1"/>
    </xf>
    <xf numFmtId="0" fontId="9" fillId="26" borderId="15" xfId="0" applyFont="1" applyFill="1" applyBorder="1" applyAlignment="1">
      <alignment horizontal="center" vertical="center" wrapText="1"/>
    </xf>
    <xf numFmtId="0" fontId="10" fillId="26" borderId="11" xfId="0" applyFont="1" applyFill="1" applyBorder="1" applyAlignment="1">
      <alignment horizontal="center" vertical="center" wrapText="1"/>
    </xf>
    <xf numFmtId="49" fontId="9" fillId="26" borderId="11" xfId="0" applyNumberFormat="1" applyFont="1" applyFill="1" applyBorder="1" applyAlignment="1">
      <alignment horizontal="center" vertical="top" wrapText="1"/>
    </xf>
    <xf numFmtId="0" fontId="124" fillId="26" borderId="21" xfId="0" applyFont="1" applyFill="1" applyBorder="1" applyAlignment="1">
      <alignment horizontal="center" vertical="center" wrapText="1"/>
    </xf>
    <xf numFmtId="0" fontId="124" fillId="26" borderId="23" xfId="0" applyFont="1" applyFill="1" applyBorder="1" applyAlignment="1">
      <alignment horizontal="center" vertical="center" wrapText="1"/>
    </xf>
    <xf numFmtId="0" fontId="124" fillId="26" borderId="22" xfId="0" applyFont="1" applyFill="1" applyBorder="1" applyAlignment="1">
      <alignment horizontal="center" vertical="center" wrapText="1"/>
    </xf>
    <xf numFmtId="0" fontId="124" fillId="26" borderId="24" xfId="0" applyFont="1" applyFill="1" applyBorder="1" applyAlignment="1">
      <alignment horizontal="center" vertical="center" wrapText="1"/>
    </xf>
    <xf numFmtId="0" fontId="124" fillId="26" borderId="0" xfId="0" applyFont="1" applyFill="1" applyBorder="1" applyAlignment="1">
      <alignment horizontal="center" vertical="center" wrapText="1"/>
    </xf>
    <xf numFmtId="0" fontId="124" fillId="26" borderId="25" xfId="0" applyFont="1" applyFill="1" applyBorder="1" applyAlignment="1">
      <alignment horizontal="center" vertical="center" wrapText="1"/>
    </xf>
    <xf numFmtId="0" fontId="124" fillId="26" borderId="26" xfId="0" applyFont="1" applyFill="1" applyBorder="1" applyAlignment="1">
      <alignment horizontal="center" vertical="center" wrapText="1"/>
    </xf>
    <xf numFmtId="0" fontId="124" fillId="26" borderId="17" xfId="0" applyFont="1" applyFill="1" applyBorder="1" applyAlignment="1">
      <alignment horizontal="center" vertical="center" wrapText="1"/>
    </xf>
    <xf numFmtId="0" fontId="124" fillId="26" borderId="27" xfId="0" applyFont="1" applyFill="1" applyBorder="1" applyAlignment="1">
      <alignment horizontal="center" vertical="center" wrapText="1"/>
    </xf>
    <xf numFmtId="0" fontId="124" fillId="26" borderId="11" xfId="0" applyFont="1" applyFill="1" applyBorder="1" applyAlignment="1">
      <alignment horizontal="center" vertical="center" wrapText="1"/>
    </xf>
    <xf numFmtId="0" fontId="136" fillId="0" borderId="0" xfId="293" applyFont="1" applyAlignment="1">
      <alignment horizontal="center"/>
    </xf>
    <xf numFmtId="0" fontId="134" fillId="0" borderId="0" xfId="293" quotePrefix="1" applyFont="1" applyAlignment="1">
      <alignment horizontal="left"/>
    </xf>
    <xf numFmtId="0" fontId="125" fillId="0" borderId="0" xfId="293" applyFont="1" applyAlignment="1">
      <alignment horizontal="left"/>
    </xf>
    <xf numFmtId="0" fontId="135" fillId="0" borderId="19" xfId="293" applyFont="1" applyFill="1" applyBorder="1" applyAlignment="1">
      <alignment horizontal="center" vertical="center"/>
    </xf>
    <xf numFmtId="0" fontId="68" fillId="0" borderId="18" xfId="293" applyFont="1" applyFill="1" applyBorder="1" applyAlignment="1">
      <alignment horizontal="center" vertical="center"/>
    </xf>
    <xf numFmtId="0" fontId="68" fillId="0" borderId="20" xfId="293" applyFont="1" applyFill="1" applyBorder="1" applyAlignment="1">
      <alignment horizontal="center" vertical="center"/>
    </xf>
    <xf numFmtId="0" fontId="125" fillId="0" borderId="19" xfId="293" applyFont="1" applyBorder="1" applyAlignment="1">
      <alignment horizontal="center" vertical="center" wrapText="1"/>
    </xf>
    <xf numFmtId="0" fontId="125" fillId="0" borderId="20" xfId="293" applyFont="1" applyBorder="1" applyAlignment="1">
      <alignment horizontal="center" vertical="center" wrapText="1"/>
    </xf>
    <xf numFmtId="0" fontId="136" fillId="0" borderId="19" xfId="293" applyFont="1" applyBorder="1" applyAlignment="1">
      <alignment horizontal="center" vertical="top" wrapText="1"/>
    </xf>
    <xf numFmtId="0" fontId="136" fillId="0" borderId="20" xfId="293" applyFont="1" applyBorder="1" applyAlignment="1">
      <alignment horizontal="center" vertical="top" wrapText="1"/>
    </xf>
    <xf numFmtId="0" fontId="125" fillId="0" borderId="0" xfId="293" applyFont="1" applyAlignment="1">
      <alignment horizontal="right"/>
    </xf>
    <xf numFmtId="0" fontId="12" fillId="26" borderId="0" xfId="292" applyFont="1" applyFill="1" applyAlignment="1">
      <alignment horizontal="right" vertical="center"/>
    </xf>
    <xf numFmtId="0" fontId="133" fillId="0" borderId="0" xfId="293" applyFont="1" applyAlignment="1">
      <alignment horizontal="center" wrapText="1"/>
    </xf>
    <xf numFmtId="0" fontId="67" fillId="26" borderId="16" xfId="0" applyFont="1" applyFill="1" applyBorder="1" applyAlignment="1">
      <alignment horizontal="center" vertical="center" wrapText="1"/>
    </xf>
    <xf numFmtId="0" fontId="67" fillId="26" borderId="12" xfId="0" applyFont="1" applyFill="1" applyBorder="1" applyAlignment="1">
      <alignment horizontal="center" vertical="center" wrapText="1"/>
    </xf>
    <xf numFmtId="0" fontId="67" fillId="26" borderId="15" xfId="0" applyFont="1" applyFill="1" applyBorder="1" applyAlignment="1">
      <alignment horizontal="center" vertical="center" wrapText="1"/>
    </xf>
    <xf numFmtId="4" fontId="67" fillId="26" borderId="16" xfId="0" applyNumberFormat="1" applyFont="1" applyFill="1" applyBorder="1" applyAlignment="1">
      <alignment horizontal="center" vertical="center" wrapText="1"/>
    </xf>
    <xf numFmtId="4" fontId="67" fillId="26" borderId="15" xfId="0" applyNumberFormat="1" applyFont="1" applyFill="1" applyBorder="1" applyAlignment="1">
      <alignment horizontal="center" vertical="center" wrapText="1"/>
    </xf>
    <xf numFmtId="4" fontId="67" fillId="26" borderId="11" xfId="0" applyNumberFormat="1" applyFont="1" applyFill="1" applyBorder="1" applyAlignment="1">
      <alignment horizontal="center" vertical="center" wrapText="1"/>
    </xf>
    <xf numFmtId="0" fontId="67" fillId="26" borderId="16" xfId="0" applyFont="1" applyFill="1" applyBorder="1" applyAlignment="1">
      <alignment horizontal="center" vertical="center" textRotation="90" wrapText="1"/>
    </xf>
    <xf numFmtId="0" fontId="67" fillId="26" borderId="12" xfId="0" applyFont="1" applyFill="1" applyBorder="1" applyAlignment="1">
      <alignment horizontal="center" vertical="center" textRotation="90" wrapText="1"/>
    </xf>
    <xf numFmtId="0" fontId="67" fillId="26" borderId="15" xfId="0" applyFont="1" applyFill="1" applyBorder="1" applyAlignment="1">
      <alignment horizontal="center" vertical="center" textRotation="90" wrapText="1"/>
    </xf>
    <xf numFmtId="0" fontId="67" fillId="26" borderId="21" xfId="0" applyFont="1" applyFill="1" applyBorder="1" applyAlignment="1">
      <alignment horizontal="center" vertical="center" wrapText="1"/>
    </xf>
    <xf numFmtId="0" fontId="67" fillId="26" borderId="22" xfId="0" applyFont="1" applyFill="1" applyBorder="1" applyAlignment="1">
      <alignment horizontal="center" vertical="center" wrapText="1"/>
    </xf>
    <xf numFmtId="0" fontId="67" fillId="26" borderId="24" xfId="0" applyFont="1" applyFill="1" applyBorder="1" applyAlignment="1">
      <alignment horizontal="center" vertical="center" wrapText="1"/>
    </xf>
    <xf numFmtId="0" fontId="67" fillId="26" borderId="25" xfId="0" applyFont="1" applyFill="1" applyBorder="1" applyAlignment="1">
      <alignment horizontal="center" vertical="center" wrapText="1"/>
    </xf>
    <xf numFmtId="0" fontId="67" fillId="26" borderId="26" xfId="0" applyFont="1" applyFill="1" applyBorder="1" applyAlignment="1">
      <alignment horizontal="center" vertical="center" wrapText="1"/>
    </xf>
    <xf numFmtId="0" fontId="67" fillId="26" borderId="27" xfId="0" applyFont="1" applyFill="1" applyBorder="1" applyAlignment="1">
      <alignment horizontal="center" vertical="center" wrapText="1"/>
    </xf>
    <xf numFmtId="1" fontId="39" fillId="0" borderId="17" xfId="0" applyNumberFormat="1" applyFont="1" applyFill="1" applyBorder="1" applyAlignment="1">
      <alignment horizontal="center" wrapText="1"/>
    </xf>
    <xf numFmtId="0" fontId="39" fillId="0" borderId="0" xfId="0" applyNumberFormat="1" applyFont="1" applyFill="1" applyBorder="1" applyAlignment="1">
      <alignment horizontal="center" wrapText="1"/>
    </xf>
    <xf numFmtId="0" fontId="39" fillId="0" borderId="0" xfId="0" applyFont="1" applyFill="1" applyAlignment="1">
      <alignment horizontal="center" wrapText="1"/>
    </xf>
    <xf numFmtId="0" fontId="68" fillId="0" borderId="0" xfId="0" applyFont="1" applyFill="1" applyAlignment="1">
      <alignment horizontal="center" vertical="top"/>
    </xf>
    <xf numFmtId="0" fontId="68" fillId="0" borderId="0" xfId="0" applyFont="1" applyFill="1" applyBorder="1" applyAlignment="1">
      <alignment horizontal="center" vertical="top"/>
    </xf>
  </cellXfs>
  <cellStyles count="310">
    <cellStyle name="?’ЋѓЋ‚›‰" xfId="1"/>
    <cellStyle name="_Veresen_derg" xfId="2"/>
    <cellStyle name="_Вик01102002 держ" xfId="3"/>
    <cellStyle name="_доходи" xfId="4"/>
    <cellStyle name="_Книга1" xfId="5"/>
    <cellStyle name="_освіта 25.12.2015 дод 9  2016" xfId="6"/>
    <cellStyle name="_ПНП" xfId="7"/>
    <cellStyle name="_Прогноз ДМ по районах" xfId="8"/>
    <cellStyle name="”?ЌЂЌ‘Ћ‚›‰" xfId="9"/>
    <cellStyle name="”?Љ‘?ђЋ‚ЂЌЌ›‰" xfId="10"/>
    <cellStyle name="”€ЌЂЌ‘Ћ‚›‰" xfId="11"/>
    <cellStyle name="”€Љ‘€ђЋ‚ЂЌЌ›‰" xfId="12"/>
    <cellStyle name="”ЌЂЌ‘Ћ‚›‰" xfId="13"/>
    <cellStyle name="”Љ‘ђЋ‚ЂЌЌ›‰" xfId="14"/>
    <cellStyle name="„…Ќ…†Ќ›‰" xfId="15"/>
    <cellStyle name="€’ЋѓЋ‚›‰" xfId="16"/>
    <cellStyle name="‡ЂѓЋ‹Ћ‚ЋЉ1" xfId="17"/>
    <cellStyle name="‡ЂѓЋ‹Ћ‚ЋЉ2" xfId="18"/>
    <cellStyle name="’ЋѓЋ‚›‰" xfId="19"/>
    <cellStyle name="" xfId="20"/>
    <cellStyle name="" xfId="21"/>
    <cellStyle name="_доходи" xfId="22"/>
    <cellStyle name="_доходи" xfId="23"/>
    <cellStyle name="_доходи_дод 8 передача установ" xfId="24"/>
    <cellStyle name="_доходи_дод 8 передача установ" xfId="25"/>
    <cellStyle name="_доходи_дод 8 передача установ_дод_1 - 8 _онов_СЕСІЯ" xfId="26"/>
    <cellStyle name="_доходи_дод 8 передача установ_дод_1 - 8 _онов_СЕСІЯ" xfId="27"/>
    <cellStyle name="_доходи_дод 8 передача установ_дод_Зміни видатків_ (2) (2)" xfId="28"/>
    <cellStyle name="_доходи_дод 8 передача установ_дод_Зміни видатків_ (2) (2)" xfId="29"/>
    <cellStyle name="_доходи_дод 8 передача установ_Копия ¦+¦-¦+_1 - 7" xfId="30"/>
    <cellStyle name="_доходи_дод 8 передача установ_Копия ¦+¦-¦+_1 - 7" xfId="31"/>
    <cellStyle name="_доходи_дод_1 - 4 охорона" xfId="32"/>
    <cellStyle name="_доходи_дод_1 - 4 охорона" xfId="33"/>
    <cellStyle name="_доходи_дод_1 - 5 " xfId="34"/>
    <cellStyle name="_доходи_дод_1 - 5 " xfId="35"/>
    <cellStyle name="_доходи_дод_1 - 7 АПК  ПРОЄКТ НА 2023  " xfId="36"/>
    <cellStyle name="_доходи_дод_1 - 7 АПК  ПРОЄКТ НА 2023  " xfId="37"/>
    <cellStyle name="_доходи_дод_1 - 8 " xfId="38"/>
    <cellStyle name="_доходи_дод_1 - 8 " xfId="39"/>
    <cellStyle name="_доходи_дод_1 - 8 _онов_СЕСІЯ" xfId="40"/>
    <cellStyle name="_доходи_дод_1 - 8 _онов_СЕСІЯ" xfId="41"/>
    <cellStyle name="_доходи_дод_1-5 " xfId="42"/>
    <cellStyle name="_доходи_дод_1-5 " xfId="43"/>
    <cellStyle name="_доходи_дод_1-6 " xfId="44"/>
    <cellStyle name="_доходи_дод_1-6 " xfId="45"/>
    <cellStyle name="_доходи_дод_1-6 _дод_1 - 4 охорона" xfId="46"/>
    <cellStyle name="_доходи_дод_1-6 _дод_1 - 4 охорона" xfId="47"/>
    <cellStyle name="_доходи_дод_1-6 _дод_1 - 5 " xfId="48"/>
    <cellStyle name="_доходи_дод_1-6 _дод_1 - 5 " xfId="49"/>
    <cellStyle name="_доходи_дод_1-6 _дод_1 - 7 АПК  ПРОЄКТ НА 2023  " xfId="50"/>
    <cellStyle name="_доходи_дод_1-6 _дод_1 - 7 АПК  ПРОЄКТ НА 2023  " xfId="51"/>
    <cellStyle name="_доходи_дод_1-6 _дод_1 - 8 " xfId="52"/>
    <cellStyle name="_доходи_дод_1-6 _дод_1 - 8 " xfId="53"/>
    <cellStyle name="_доходи_дод_1-6 _дод_1 - 8 _онов_СЕСІЯ" xfId="54"/>
    <cellStyle name="_доходи_дод_1-6 _дод_1 - 8 _онов_СЕСІЯ" xfId="55"/>
    <cellStyle name="_доходи_дод_1-6 _дод_1-5 " xfId="56"/>
    <cellStyle name="_доходи_дод_1-6 _дод_1-5 " xfId="57"/>
    <cellStyle name="_доходи_дод_1-6 _дод_1-7 " xfId="58"/>
    <cellStyle name="_доходи_дод_1-6 _дод_1-7 " xfId="59"/>
    <cellStyle name="_доходи_дод_1-6 _дод_Зміни видатків_ (2) (2)" xfId="60"/>
    <cellStyle name="_доходи_дод_1-6 _дод_Зміни видатків_ (2) (2)" xfId="61"/>
    <cellStyle name="_доходи_дод_1-6 _Книга1" xfId="62"/>
    <cellStyle name="_доходи_дод_1-6 _Книга1" xfId="63"/>
    <cellStyle name="_доходи_дод_1-6 _Копия ¦+¦-¦+_1 - 7" xfId="64"/>
    <cellStyle name="_доходи_дод_1-6 _Копия ¦+¦-¦+_1 - 7" xfId="65"/>
    <cellStyle name="_доходи_дод_1-7 " xfId="66"/>
    <cellStyle name="_доходи_дод_1-7 " xfId="67"/>
    <cellStyle name="_доходи_дод_1-8 " xfId="68"/>
    <cellStyle name="_доходи_дод_1-8 " xfId="69"/>
    <cellStyle name="_доходи_дод_1-9" xfId="70"/>
    <cellStyle name="_доходи_дод_1-9" xfId="71"/>
    <cellStyle name="_доходи_дод_1-9_дод_1 - 4 охорона" xfId="72"/>
    <cellStyle name="_доходи_дод_1-9_дод_1 - 4 охорона" xfId="73"/>
    <cellStyle name="_доходи_дод_1-9_дод_1 - 5 " xfId="74"/>
    <cellStyle name="_доходи_дод_1-9_дод_1 - 5 " xfId="75"/>
    <cellStyle name="_доходи_дод_1-9_дод_1 - 7 АПК  ПРОЄКТ НА 2023  " xfId="76"/>
    <cellStyle name="_доходи_дод_1-9_дод_1 - 7 АПК  ПРОЄКТ НА 2023  " xfId="77"/>
    <cellStyle name="_доходи_дод_1-9_дод_1 - 8 " xfId="78"/>
    <cellStyle name="_доходи_дод_1-9_дод_1 - 8 " xfId="79"/>
    <cellStyle name="_доходи_дод_1-9_дод_1 - 8 _онов_СЕСІЯ" xfId="80"/>
    <cellStyle name="_доходи_дод_1-9_дод_1 - 8 _онов_СЕСІЯ" xfId="81"/>
    <cellStyle name="_доходи_дод_1-9_дод_1-5 " xfId="82"/>
    <cellStyle name="_доходи_дод_1-9_дод_1-5 " xfId="83"/>
    <cellStyle name="_доходи_дод_1-9_дод_1-7 " xfId="84"/>
    <cellStyle name="_доходи_дод_1-9_дод_1-7 " xfId="85"/>
    <cellStyle name="_доходи_дод_1-9_дод_Зміни видатків_ (2) (2)" xfId="86"/>
    <cellStyle name="_доходи_дод_1-9_дод_Зміни видатків_ (2) (2)" xfId="87"/>
    <cellStyle name="_доходи_дод_1-9_Книга1" xfId="88"/>
    <cellStyle name="_доходи_дод_1-9_Книга1" xfId="89"/>
    <cellStyle name="_доходи_дод_1-9_Копия ¦+¦-¦+_1 - 7" xfId="90"/>
    <cellStyle name="_доходи_дод_1-9_Копия ¦+¦-¦+_1 - 7" xfId="91"/>
    <cellStyle name="_доходи_дод_Зміни видатків_ (2) (2)" xfId="92"/>
    <cellStyle name="_доходи_дод_Зміни видатків_ (2) (2)" xfId="93"/>
    <cellStyle name="_доходи_Книга1" xfId="94"/>
    <cellStyle name="_доходи_Книга1" xfId="95"/>
    <cellStyle name="_доходи_Копия ¦+¦-¦+_1 - 7" xfId="96"/>
    <cellStyle name="_доходи_Копия ¦+¦-¦+_1 - 7" xfId="97"/>
    <cellStyle name="" xfId="98"/>
    <cellStyle name="" xfId="99"/>
    <cellStyle name="_доходи" xfId="100"/>
    <cellStyle name="_доходи" xfId="101"/>
    <cellStyle name="_доходи_дод 8 передача установ" xfId="102"/>
    <cellStyle name="_доходи_дод 8 передача установ" xfId="103"/>
    <cellStyle name="_доходи_дод 8 передача установ_дод_1 - 8 _онов_СЕСІЯ" xfId="104"/>
    <cellStyle name="_доходи_дод 8 передача установ_дод_1 - 8 _онов_СЕСІЯ" xfId="105"/>
    <cellStyle name="_доходи_дод 8 передача установ_дод_Зміни видатків_ (2) (2)" xfId="106"/>
    <cellStyle name="_доходи_дод 8 передача установ_дод_Зміни видатків_ (2) (2)" xfId="107"/>
    <cellStyle name="_доходи_дод 8 передача установ_Копия ¦+¦-¦+_1 - 7" xfId="108"/>
    <cellStyle name="_доходи_дод 8 передача установ_Копия ¦+¦-¦+_1 - 7" xfId="109"/>
    <cellStyle name="_доходи_дод_1 - 4 охорона" xfId="110"/>
    <cellStyle name="_доходи_дод_1 - 4 охорона" xfId="111"/>
    <cellStyle name="_доходи_дод_1 - 5 " xfId="112"/>
    <cellStyle name="_доходи_дод_1 - 5 " xfId="113"/>
    <cellStyle name="_доходи_дод_1 - 7 АПК  ПРОЄКТ НА 2023  " xfId="114"/>
    <cellStyle name="_доходи_дод_1 - 7 АПК  ПРОЄКТ НА 2023  " xfId="115"/>
    <cellStyle name="_доходи_дод_1 - 8 " xfId="116"/>
    <cellStyle name="_доходи_дод_1 - 8 " xfId="117"/>
    <cellStyle name="_доходи_дод_1 - 8 _онов_СЕСІЯ" xfId="118"/>
    <cellStyle name="_доходи_дод_1 - 8 _онов_СЕСІЯ" xfId="119"/>
    <cellStyle name="_доходи_дод_1-5 " xfId="120"/>
    <cellStyle name="_доходи_дод_1-5 " xfId="121"/>
    <cellStyle name="_доходи_дод_1-6 " xfId="122"/>
    <cellStyle name="_доходи_дод_1-6 " xfId="123"/>
    <cellStyle name="_доходи_дод_1-6 _дод_1 - 4 охорона" xfId="124"/>
    <cellStyle name="_доходи_дод_1-6 _дод_1 - 4 охорона" xfId="125"/>
    <cellStyle name="_доходи_дод_1-6 _дод_1 - 5 " xfId="126"/>
    <cellStyle name="_доходи_дод_1-6 _дод_1 - 5 " xfId="127"/>
    <cellStyle name="_доходи_дод_1-6 _дод_1 - 7 АПК  ПРОЄКТ НА 2023  " xfId="128"/>
    <cellStyle name="_доходи_дод_1-6 _дод_1 - 7 АПК  ПРОЄКТ НА 2023  " xfId="129"/>
    <cellStyle name="_доходи_дод_1-6 _дод_1 - 8 " xfId="130"/>
    <cellStyle name="_доходи_дод_1-6 _дод_1 - 8 " xfId="131"/>
    <cellStyle name="_доходи_дод_1-6 _дод_1 - 8 _онов_СЕСІЯ" xfId="132"/>
    <cellStyle name="_доходи_дод_1-6 _дод_1 - 8 _онов_СЕСІЯ" xfId="133"/>
    <cellStyle name="_доходи_дод_1-6 _дод_1-5 " xfId="134"/>
    <cellStyle name="_доходи_дод_1-6 _дод_1-5 " xfId="135"/>
    <cellStyle name="_доходи_дод_1-6 _дод_1-7 " xfId="136"/>
    <cellStyle name="_доходи_дод_1-6 _дод_1-7 " xfId="137"/>
    <cellStyle name="_доходи_дод_1-6 _дод_Зміни видатків_ (2) (2)" xfId="138"/>
    <cellStyle name="_доходи_дод_1-6 _дод_Зміни видатків_ (2) (2)" xfId="139"/>
    <cellStyle name="_доходи_дод_1-6 _Книга1" xfId="140"/>
    <cellStyle name="_доходи_дод_1-6 _Книга1" xfId="141"/>
    <cellStyle name="_доходи_дод_1-6 _Копия ¦+¦-¦+_1 - 7" xfId="142"/>
    <cellStyle name="_доходи_дод_1-6 _Копия ¦+¦-¦+_1 - 7" xfId="143"/>
    <cellStyle name="_доходи_дод_1-7 " xfId="144"/>
    <cellStyle name="_доходи_дод_1-7 " xfId="145"/>
    <cellStyle name="_доходи_дод_1-8 " xfId="146"/>
    <cellStyle name="_доходи_дод_1-8 " xfId="147"/>
    <cellStyle name="_доходи_дод_1-9" xfId="148"/>
    <cellStyle name="_доходи_дод_1-9" xfId="149"/>
    <cellStyle name="_доходи_дод_1-9_дод_1 - 4 охорона" xfId="150"/>
    <cellStyle name="_доходи_дод_1-9_дод_1 - 4 охорона" xfId="151"/>
    <cellStyle name="_доходи_дод_1-9_дод_1 - 5 " xfId="152"/>
    <cellStyle name="_доходи_дод_1-9_дод_1 - 5 " xfId="153"/>
    <cellStyle name="_доходи_дод_1-9_дод_1 - 7 АПК  ПРОЄКТ НА 2023  " xfId="154"/>
    <cellStyle name="_доходи_дод_1-9_дод_1 - 7 АПК  ПРОЄКТ НА 2023  " xfId="155"/>
    <cellStyle name="_доходи_дод_1-9_дод_1 - 8 " xfId="156"/>
    <cellStyle name="_доходи_дод_1-9_дод_1 - 8 " xfId="157"/>
    <cellStyle name="_доходи_дод_1-9_дод_1 - 8 _онов_СЕСІЯ" xfId="158"/>
    <cellStyle name="_доходи_дод_1-9_дод_1 - 8 _онов_СЕСІЯ" xfId="159"/>
    <cellStyle name="_доходи_дод_1-9_дод_1-5 " xfId="160"/>
    <cellStyle name="_доходи_дод_1-9_дод_1-5 " xfId="161"/>
    <cellStyle name="_доходи_дод_1-9_дод_1-7 " xfId="162"/>
    <cellStyle name="_доходи_дод_1-9_дод_1-7 " xfId="163"/>
    <cellStyle name="_доходи_дод_1-9_дод_Зміни видатків_ (2) (2)" xfId="164"/>
    <cellStyle name="_доходи_дод_1-9_дод_Зміни видатків_ (2) (2)" xfId="165"/>
    <cellStyle name="_доходи_дод_1-9_Книга1" xfId="166"/>
    <cellStyle name="_доходи_дод_1-9_Книга1" xfId="167"/>
    <cellStyle name="_доходи_дод_1-9_Копия ¦+¦-¦+_1 - 7" xfId="168"/>
    <cellStyle name="_доходи_дод_1-9_Копия ¦+¦-¦+_1 - 7" xfId="169"/>
    <cellStyle name="_доходи_дод_Зміни видатків_ (2) (2)" xfId="170"/>
    <cellStyle name="_доходи_дод_Зміни видатків_ (2) (2)" xfId="171"/>
    <cellStyle name="_доходи_Книга1" xfId="172"/>
    <cellStyle name="_доходи_Книга1" xfId="173"/>
    <cellStyle name="_доходи_Копия ¦+¦-¦+_1 - 7" xfId="174"/>
    <cellStyle name="_доходи_Копия ¦+¦-¦+_1 - 7" xfId="175"/>
    <cellStyle name="" xfId="176"/>
    <cellStyle name="1" xfId="177"/>
    <cellStyle name="2" xfId="178"/>
    <cellStyle name="20% - Акцент1" xfId="179" builtinId="30" customBuiltin="1"/>
    <cellStyle name="20% - Акцент2" xfId="180" builtinId="34" customBuiltin="1"/>
    <cellStyle name="20% - Акцент3" xfId="181" builtinId="38" customBuiltin="1"/>
    <cellStyle name="20% - Акцент4" xfId="182" builtinId="42" customBuiltin="1"/>
    <cellStyle name="20% - Акцент5" xfId="183" builtinId="46" customBuiltin="1"/>
    <cellStyle name="20% - Акцент6" xfId="184" builtinId="50" customBuiltin="1"/>
    <cellStyle name="20% – Акцентування1" xfId="185"/>
    <cellStyle name="20% – Акцентування2" xfId="186"/>
    <cellStyle name="20% – Акцентування3" xfId="187"/>
    <cellStyle name="20% – Акцентування4" xfId="188"/>
    <cellStyle name="20% – Акцентування5" xfId="189"/>
    <cellStyle name="20% – Акцентування6" xfId="190"/>
    <cellStyle name="40% - Акцент1" xfId="191" builtinId="31" customBuiltin="1"/>
    <cellStyle name="40% - Акцент2" xfId="192" builtinId="35" customBuiltin="1"/>
    <cellStyle name="40% - Акцент3" xfId="193" builtinId="39" customBuiltin="1"/>
    <cellStyle name="40% - Акцент4" xfId="194" builtinId="43" customBuiltin="1"/>
    <cellStyle name="40% - Акцент5" xfId="195" builtinId="47" customBuiltin="1"/>
    <cellStyle name="40% - Акцент6" xfId="196" builtinId="51" customBuiltin="1"/>
    <cellStyle name="40% – Акцентування1" xfId="197"/>
    <cellStyle name="40% – Акцентування2" xfId="198"/>
    <cellStyle name="40% – Акцентування3" xfId="199"/>
    <cellStyle name="40% – Акцентування4" xfId="200"/>
    <cellStyle name="40% – Акцентування5" xfId="201"/>
    <cellStyle name="40% – Акцентування6" xfId="202"/>
    <cellStyle name="60% - Акцент1" xfId="203" builtinId="32" customBuiltin="1"/>
    <cellStyle name="60% - Акцент2" xfId="204" builtinId="36" customBuiltin="1"/>
    <cellStyle name="60% - Акцент3" xfId="205" builtinId="40" customBuiltin="1"/>
    <cellStyle name="60% - Акцент4" xfId="206" builtinId="44" customBuiltin="1"/>
    <cellStyle name="60% - Акцент5" xfId="207" builtinId="48" customBuiltin="1"/>
    <cellStyle name="60% - Акцент6" xfId="208" builtinId="52" customBuiltin="1"/>
    <cellStyle name="60% – Акцентування1" xfId="209"/>
    <cellStyle name="60% – Акцентування2" xfId="210"/>
    <cellStyle name="60% – Акцентування3" xfId="211"/>
    <cellStyle name="60% – Акцентування4" xfId="212"/>
    <cellStyle name="60% – Акцентування5" xfId="213"/>
    <cellStyle name="60% – Акцентування6" xfId="214"/>
    <cellStyle name="Aaia?iue [0]_laroux" xfId="215"/>
    <cellStyle name="Aaia?iue_laroux" xfId="216"/>
    <cellStyle name="C?O" xfId="217"/>
    <cellStyle name="Cena$" xfId="218"/>
    <cellStyle name="CenaZ?" xfId="219"/>
    <cellStyle name="Ceny$" xfId="220"/>
    <cellStyle name="CenyZ?" xfId="221"/>
    <cellStyle name="Comma [0]_1996-1997-план 10 місяців" xfId="222"/>
    <cellStyle name="Comma_1996-1997-план 10 місяців" xfId="223"/>
    <cellStyle name="Currency [0]_1996-1997-план 10 місяців" xfId="224"/>
    <cellStyle name="Currency_1996-1997-план 10 місяців" xfId="225"/>
    <cellStyle name="Data" xfId="226"/>
    <cellStyle name="Dziesietny [0]_Arkusz1" xfId="227"/>
    <cellStyle name="Dziesietny_Arkusz1" xfId="228"/>
    <cellStyle name="Headline I" xfId="229"/>
    <cellStyle name="Headline II" xfId="230"/>
    <cellStyle name="Headline III" xfId="231"/>
    <cellStyle name="Iau?iue_laroux" xfId="232"/>
    <cellStyle name="Marza" xfId="233"/>
    <cellStyle name="Marza%" xfId="234"/>
    <cellStyle name="Marza_Veresen_derg" xfId="235"/>
    <cellStyle name="Nazwa" xfId="236"/>
    <cellStyle name="Normal_1996-1997-план 10 місяців" xfId="237"/>
    <cellStyle name="Normal_Доходи" xfId="238"/>
    <cellStyle name="normalni_laroux" xfId="239"/>
    <cellStyle name="Normalny_A-FOUR TECH" xfId="240"/>
    <cellStyle name="Oeiainiaue [0]_laroux" xfId="241"/>
    <cellStyle name="Oeiainiaue_laroux" xfId="242"/>
    <cellStyle name="TrOds" xfId="243"/>
    <cellStyle name="Tytul" xfId="244"/>
    <cellStyle name="Walutowy [0]_Arkusz1" xfId="245"/>
    <cellStyle name="Walutowy_Arkusz1" xfId="246"/>
    <cellStyle name="Акцентування1" xfId="247"/>
    <cellStyle name="Акцентування2" xfId="248"/>
    <cellStyle name="Акцентування3" xfId="249"/>
    <cellStyle name="Акцентування4" xfId="250"/>
    <cellStyle name="Акцентування5" xfId="251"/>
    <cellStyle name="Акцентування6" xfId="252"/>
    <cellStyle name="Ввід" xfId="253"/>
    <cellStyle name="Ввод " xfId="254" builtinId="20" customBuiltin="1"/>
    <cellStyle name="Гарний" xfId="255"/>
    <cellStyle name="Заголовок 1" xfId="256" builtinId="16" customBuiltin="1"/>
    <cellStyle name="Заголовок 2" xfId="257" builtinId="17" customBuiltin="1"/>
    <cellStyle name="Заголовок 3" xfId="258" builtinId="18" customBuiltin="1"/>
    <cellStyle name="Заголовок 4" xfId="259" builtinId="19" customBuiltin="1"/>
    <cellStyle name="Звичайний 10" xfId="260"/>
    <cellStyle name="Звичайний 11" xfId="261"/>
    <cellStyle name="Звичайний 12" xfId="262"/>
    <cellStyle name="Звичайний 13" xfId="263"/>
    <cellStyle name="Звичайний 14" xfId="264"/>
    <cellStyle name="Звичайний 15" xfId="265"/>
    <cellStyle name="Звичайний 16" xfId="266"/>
    <cellStyle name="Звичайний 17" xfId="267"/>
    <cellStyle name="Звичайний 18" xfId="268"/>
    <cellStyle name="Звичайний 19" xfId="269"/>
    <cellStyle name="Звичайний 2" xfId="270"/>
    <cellStyle name="Звичайний 2 2" xfId="271"/>
    <cellStyle name="Звичайний 2_13 Додаток ПТУ 1" xfId="272"/>
    <cellStyle name="Звичайний 20" xfId="273"/>
    <cellStyle name="Звичайний 3" xfId="274"/>
    <cellStyle name="Звичайний 4" xfId="275"/>
    <cellStyle name="Звичайний 4 2" xfId="276"/>
    <cellStyle name="Звичайний 4_13 Додаток ПТУ 1" xfId="277"/>
    <cellStyle name="Звичайний 5" xfId="278"/>
    <cellStyle name="Звичайний 6" xfId="279"/>
    <cellStyle name="Звичайний 7" xfId="280"/>
    <cellStyle name="Звичайний 8" xfId="281"/>
    <cellStyle name="Звичайний 9" xfId="282"/>
    <cellStyle name="Зв'язана клітинка" xfId="283"/>
    <cellStyle name="Контрольна клітинка" xfId="284"/>
    <cellStyle name="Контрольная ячейка" xfId="285" builtinId="23" customBuiltin="1"/>
    <cellStyle name="Назва" xfId="286"/>
    <cellStyle name="Название" xfId="287" builtinId="15" customBuiltin="1"/>
    <cellStyle name="Нейтральний" xfId="288"/>
    <cellStyle name="Нейтральный" xfId="289" builtinId="28" customBuiltin="1"/>
    <cellStyle name="Обчислення" xfId="290"/>
    <cellStyle name="Обычный" xfId="0" builtinId="0"/>
    <cellStyle name="Обычный 2" xfId="291"/>
    <cellStyle name="Обычный_Аркуш1" xfId="292"/>
    <cellStyle name="Обычный_додаток 5" xfId="293"/>
    <cellStyle name="Обычный_Лист1" xfId="294"/>
    <cellStyle name="Підсумок" xfId="295"/>
    <cellStyle name="Поганий" xfId="296"/>
    <cellStyle name="Примітка" xfId="297"/>
    <cellStyle name="Результат" xfId="298"/>
    <cellStyle name="Связанная ячейка" xfId="299" builtinId="24" customBuiltin="1"/>
    <cellStyle name="Стиль 1" xfId="300"/>
    <cellStyle name="Текст попередження" xfId="301"/>
    <cellStyle name="Текст пояснення" xfId="302"/>
    <cellStyle name="Текст предупреждения" xfId="303" builtinId="11" customBuiltin="1"/>
    <cellStyle name="Тысячи [0]_Додаток №1" xfId="304"/>
    <cellStyle name="Тысячи_Додаток №1" xfId="305"/>
    <cellStyle name="Фінансовий 2" xfId="306"/>
    <cellStyle name="Фінансовий 2 2" xfId="307"/>
    <cellStyle name="Хороший" xfId="308" builtinId="26" customBuiltin="1"/>
    <cellStyle name="ЏђЋ–…Ќ’Ќ›‰" xfId="30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oldemar\c\ZVIT_M\pch_ROZ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Voldemar\c\&#1052;&#1086;&#1080;%20&#1076;&#1086;&#1082;&#1091;&#1084;&#1077;&#1085;&#1090;&#1099;\Excel\ZVITY\POD\12-02\REZ_PLAN_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жер_фінанс"/>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Всього"/>
      <sheetName val="Ліценз"/>
      <sheetName val="Ліценз1"/>
      <sheetName val="Акциз"/>
      <sheetName val="Акциз1"/>
      <sheetName val="Надра"/>
      <sheetName val="Надра1"/>
      <sheetName val="Вода"/>
      <sheetName val="Вода1"/>
      <sheetName val="Ліс"/>
      <sheetName val="Ліс1"/>
      <sheetName val="ПДВ"/>
      <sheetName val="ПДВ1"/>
      <sheetName val="ПнП"/>
      <sheetName val="ПнП1"/>
      <sheetName val="Оренда"/>
      <sheetName val="Оренда1"/>
      <sheetName val="джер_фінанс"/>
      <sheetName val="Пе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4">
          <cell r="A4" t="str">
            <v>№</v>
          </cell>
          <cell r="B4" t="str">
            <v>Район</v>
          </cell>
        </row>
        <row r="5">
          <cell r="A5">
            <v>1</v>
          </cell>
          <cell r="B5" t="str">
            <v>Обласна</v>
          </cell>
        </row>
        <row r="6">
          <cell r="B6" t="str">
            <v>м.Львiв</v>
          </cell>
        </row>
        <row r="7">
          <cell r="A7">
            <v>8</v>
          </cell>
          <cell r="B7" t="str">
            <v>м.Борислав</v>
          </cell>
        </row>
        <row r="8">
          <cell r="A8">
            <v>9</v>
          </cell>
          <cell r="B8" t="str">
            <v>м.Дрогобич</v>
          </cell>
        </row>
        <row r="9">
          <cell r="A9">
            <v>10</v>
          </cell>
          <cell r="B9" t="str">
            <v>м.Самбiр</v>
          </cell>
        </row>
        <row r="10">
          <cell r="A10">
            <v>11</v>
          </cell>
          <cell r="B10" t="str">
            <v>м.Стрий</v>
          </cell>
        </row>
        <row r="11">
          <cell r="A11">
            <v>12</v>
          </cell>
          <cell r="B11" t="str">
            <v>м.Трускавець</v>
          </cell>
        </row>
        <row r="12">
          <cell r="A12">
            <v>13</v>
          </cell>
          <cell r="B12" t="str">
            <v>м.Червоноград</v>
          </cell>
        </row>
        <row r="13">
          <cell r="A13">
            <v>14</v>
          </cell>
          <cell r="B13" t="str">
            <v>Бродiвський р-н</v>
          </cell>
        </row>
        <row r="14">
          <cell r="A14">
            <v>15</v>
          </cell>
          <cell r="B14" t="str">
            <v>Буський р-н</v>
          </cell>
        </row>
        <row r="15">
          <cell r="A15">
            <v>16</v>
          </cell>
          <cell r="B15" t="str">
            <v>Городоцький р-н</v>
          </cell>
        </row>
        <row r="16">
          <cell r="A16">
            <v>17</v>
          </cell>
          <cell r="B16" t="str">
            <v>Дрогобицький р-н</v>
          </cell>
        </row>
        <row r="17">
          <cell r="A17">
            <v>18</v>
          </cell>
          <cell r="B17" t="str">
            <v>Жидачiвський р-н</v>
          </cell>
        </row>
        <row r="18">
          <cell r="A18">
            <v>19</v>
          </cell>
          <cell r="B18" t="str">
            <v>Золочiвський р-н</v>
          </cell>
        </row>
        <row r="19">
          <cell r="A19">
            <v>20</v>
          </cell>
          <cell r="B19" t="str">
            <v>Кам.Бузький р-н</v>
          </cell>
        </row>
        <row r="20">
          <cell r="A20">
            <v>21</v>
          </cell>
          <cell r="B20" t="str">
            <v>Миколаiвський р-н</v>
          </cell>
        </row>
        <row r="21">
          <cell r="A21">
            <v>22</v>
          </cell>
          <cell r="B21" t="str">
            <v>Мостиський р-н</v>
          </cell>
        </row>
        <row r="22">
          <cell r="A22">
            <v>23</v>
          </cell>
          <cell r="B22" t="str">
            <v>Жовкiвський р-н</v>
          </cell>
        </row>
        <row r="23">
          <cell r="A23">
            <v>24</v>
          </cell>
          <cell r="B23" t="str">
            <v>Перемишлянський р-н</v>
          </cell>
        </row>
        <row r="24">
          <cell r="A24">
            <v>25</v>
          </cell>
          <cell r="B24" t="str">
            <v>Пустомитiвський р-н</v>
          </cell>
        </row>
        <row r="25">
          <cell r="A25">
            <v>26</v>
          </cell>
          <cell r="B25" t="str">
            <v>Радехiвський р-н</v>
          </cell>
        </row>
        <row r="26">
          <cell r="A26">
            <v>27</v>
          </cell>
          <cell r="B26" t="str">
            <v>Самбўрський р-н</v>
          </cell>
        </row>
        <row r="27">
          <cell r="A27">
            <v>28</v>
          </cell>
          <cell r="B27" t="str">
            <v>Сколiвський р-н</v>
          </cell>
        </row>
        <row r="28">
          <cell r="A28">
            <v>29</v>
          </cell>
          <cell r="B28" t="str">
            <v>Сокальський р-н</v>
          </cell>
        </row>
        <row r="29">
          <cell r="A29">
            <v>30</v>
          </cell>
          <cell r="B29" t="str">
            <v>Стpийськиий р-н</v>
          </cell>
        </row>
      </sheetData>
      <sheetData sheetId="16"/>
      <sheetData sheetId="17" refreshError="1"/>
      <sheetData sheetId="1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codeName="Лист3" filterMode="1"/>
  <dimension ref="A1:BN828"/>
  <sheetViews>
    <sheetView showZeros="0" tabSelected="1" view="pageBreakPreview" topLeftCell="A7" zoomScale="65" zoomScaleNormal="65" zoomScaleSheetLayoutView="65" workbookViewId="0">
      <selection activeCell="F170" sqref="F170"/>
    </sheetView>
  </sheetViews>
  <sheetFormatPr defaultColWidth="9.109375" defaultRowHeight="15.6" outlineLevelRow="1"/>
  <cols>
    <col min="1" max="1" width="12.6640625" style="197" customWidth="1"/>
    <col min="2" max="2" width="17.109375" style="197" customWidth="1"/>
    <col min="3" max="3" width="18.88671875" style="197" customWidth="1"/>
    <col min="4" max="4" width="31.44140625" style="287" customWidth="1"/>
    <col min="5" max="5" width="14.33203125" style="197" customWidth="1"/>
    <col min="6" max="6" width="16" style="197" customWidth="1"/>
    <col min="7" max="7" width="8.88671875" style="197" customWidth="1"/>
    <col min="8" max="8" width="13" style="197" customWidth="1"/>
    <col min="9" max="9" width="10.33203125" style="197" customWidth="1"/>
    <col min="10" max="10" width="18.109375" style="197" customWidth="1"/>
    <col min="11" max="11" width="18.33203125" style="197" customWidth="1"/>
    <col min="12" max="12" width="9.109375" style="197" customWidth="1"/>
    <col min="13" max="13" width="8" style="197" customWidth="1"/>
    <col min="14" max="14" width="12.5546875" style="197" customWidth="1"/>
    <col min="15" max="15" width="20.5546875" style="197" customWidth="1"/>
    <col min="16" max="16" width="18.44140625" style="197" customWidth="1"/>
    <col min="17" max="17" width="14.5546875" style="288" customWidth="1"/>
    <col min="18" max="18" width="36.44140625" style="289" customWidth="1"/>
    <col min="19" max="19" width="31" style="193" customWidth="1"/>
    <col min="20" max="20" width="24.6640625" style="193" customWidth="1"/>
    <col min="21" max="23" width="8.88671875" style="193" customWidth="1"/>
    <col min="24" max="26" width="8.88671875" style="195" customWidth="1"/>
    <col min="27" max="28" width="9.109375" style="195" customWidth="1"/>
    <col min="29" max="29" width="12" style="195" customWidth="1"/>
    <col min="30" max="30" width="9.109375" style="195" customWidth="1"/>
    <col min="31" max="31" width="11" style="195" customWidth="1"/>
    <col min="32" max="32" width="9.109375" style="195" customWidth="1"/>
    <col min="33" max="33" width="11.109375" style="195" customWidth="1"/>
    <col min="34" max="34" width="9.109375" style="195" customWidth="1"/>
    <col min="35" max="35" width="12.5546875" style="195" customWidth="1"/>
    <col min="36" max="44" width="9.109375" style="195" customWidth="1"/>
    <col min="45" max="66" width="9.109375" style="196" customWidth="1"/>
    <col min="67" max="16384" width="9.109375" style="197"/>
  </cols>
  <sheetData>
    <row r="1" spans="1:66" ht="16.5" customHeight="1">
      <c r="D1" s="275"/>
      <c r="E1" s="275"/>
      <c r="F1" s="275"/>
      <c r="G1" s="275"/>
      <c r="H1" s="275"/>
      <c r="I1" s="275"/>
      <c r="J1" s="275"/>
      <c r="K1" s="275"/>
      <c r="L1" s="275"/>
      <c r="M1" s="275"/>
      <c r="N1" s="401" t="s">
        <v>998</v>
      </c>
      <c r="O1" s="401"/>
      <c r="P1" s="401"/>
    </row>
    <row r="2" spans="1:66" ht="11.25" customHeight="1">
      <c r="D2" s="275"/>
      <c r="E2" s="275"/>
      <c r="F2" s="275"/>
      <c r="G2" s="275"/>
      <c r="H2" s="275"/>
      <c r="I2" s="275"/>
      <c r="J2" s="290"/>
      <c r="K2" s="290"/>
      <c r="L2" s="291"/>
      <c r="M2" s="291"/>
      <c r="N2" s="401"/>
      <c r="O2" s="401"/>
      <c r="P2" s="401"/>
    </row>
    <row r="3" spans="1:66" ht="18.75" customHeight="1">
      <c r="D3" s="275"/>
      <c r="E3" s="275"/>
      <c r="F3" s="275"/>
      <c r="G3" s="275"/>
      <c r="H3" s="275"/>
      <c r="I3" s="275"/>
      <c r="J3" s="290"/>
      <c r="K3" s="290"/>
      <c r="L3" s="291"/>
      <c r="M3" s="291"/>
      <c r="N3" s="401" t="s">
        <v>308</v>
      </c>
      <c r="O3" s="401"/>
      <c r="P3" s="401"/>
    </row>
    <row r="4" spans="1:66" ht="18.75" customHeight="1">
      <c r="D4" s="291"/>
      <c r="E4" s="291"/>
      <c r="F4" s="291"/>
      <c r="G4" s="291"/>
      <c r="H4" s="291"/>
      <c r="I4" s="291"/>
      <c r="J4" s="291"/>
      <c r="K4" s="291"/>
      <c r="L4" s="291"/>
      <c r="M4" s="291"/>
      <c r="N4" s="398" t="s">
        <v>643</v>
      </c>
      <c r="O4" s="398"/>
      <c r="P4" s="277"/>
    </row>
    <row r="5" spans="1:66" ht="18.75" customHeight="1">
      <c r="D5" s="291"/>
      <c r="E5" s="291"/>
      <c r="F5" s="291"/>
      <c r="G5" s="291"/>
      <c r="H5" s="291"/>
      <c r="I5" s="291"/>
      <c r="J5" s="291"/>
      <c r="K5" s="291"/>
      <c r="L5" s="291"/>
      <c r="M5" s="291"/>
      <c r="N5" s="398" t="s">
        <v>564</v>
      </c>
      <c r="O5" s="398"/>
      <c r="P5" s="277"/>
    </row>
    <row r="6" spans="1:66" ht="60.75" customHeight="1">
      <c r="A6" s="327"/>
      <c r="B6" s="327" t="s">
        <v>1004</v>
      </c>
      <c r="C6" s="327"/>
      <c r="D6" s="327"/>
      <c r="E6" s="327"/>
      <c r="F6" s="327"/>
      <c r="G6" s="327"/>
      <c r="H6" s="327"/>
      <c r="I6" s="327"/>
      <c r="J6" s="327"/>
      <c r="K6" s="327"/>
      <c r="L6" s="327"/>
      <c r="M6" s="327"/>
      <c r="N6" s="327"/>
      <c r="O6" s="327"/>
      <c r="P6" s="327"/>
    </row>
    <row r="7" spans="1:66">
      <c r="A7" s="292"/>
      <c r="B7" s="293"/>
      <c r="C7" s="293"/>
      <c r="D7" s="293"/>
      <c r="E7" s="293"/>
      <c r="F7" s="293"/>
      <c r="G7" s="293"/>
      <c r="H7" s="293"/>
      <c r="I7" s="293"/>
      <c r="J7" s="293"/>
      <c r="K7" s="293"/>
      <c r="L7" s="293"/>
      <c r="M7" s="293"/>
      <c r="N7" s="293"/>
      <c r="O7" s="293"/>
      <c r="P7" s="293"/>
    </row>
    <row r="8" spans="1:66">
      <c r="A8" s="390">
        <v>13100000000</v>
      </c>
      <c r="B8" s="390"/>
      <c r="C8" s="294"/>
      <c r="D8" s="294"/>
      <c r="E8" s="294"/>
      <c r="F8" s="294"/>
      <c r="G8" s="294"/>
      <c r="H8" s="294"/>
      <c r="I8" s="294"/>
      <c r="J8" s="294"/>
      <c r="K8" s="294"/>
      <c r="L8" s="294"/>
      <c r="M8" s="294"/>
      <c r="N8" s="294"/>
      <c r="O8" s="294"/>
      <c r="P8" s="294"/>
    </row>
    <row r="9" spans="1:66">
      <c r="A9" s="391" t="s">
        <v>647</v>
      </c>
      <c r="B9" s="391"/>
      <c r="C9" s="295"/>
      <c r="E9" s="295"/>
      <c r="F9" s="295"/>
      <c r="G9" s="295"/>
      <c r="H9" s="295"/>
      <c r="I9" s="295"/>
      <c r="J9" s="296"/>
      <c r="K9" s="296"/>
      <c r="L9" s="296"/>
      <c r="M9" s="296"/>
      <c r="N9" s="296"/>
      <c r="O9" s="296"/>
      <c r="P9" s="296"/>
    </row>
    <row r="10" spans="1:66">
      <c r="A10" s="297"/>
      <c r="B10" s="297"/>
      <c r="C10" s="297"/>
      <c r="D10" s="298"/>
      <c r="E10" s="297"/>
      <c r="F10" s="297"/>
      <c r="G10" s="297"/>
      <c r="H10" s="299"/>
      <c r="I10" s="299"/>
      <c r="J10" s="300"/>
      <c r="K10" s="300"/>
      <c r="L10" s="300"/>
      <c r="M10" s="300"/>
      <c r="N10" s="300"/>
      <c r="O10" s="299" t="s">
        <v>918</v>
      </c>
      <c r="P10" s="300"/>
    </row>
    <row r="11" spans="1:66">
      <c r="A11" s="394" t="s">
        <v>310</v>
      </c>
      <c r="B11" s="392" t="s">
        <v>545</v>
      </c>
      <c r="C11" s="392" t="s">
        <v>546</v>
      </c>
      <c r="D11" s="392" t="s">
        <v>965</v>
      </c>
      <c r="E11" s="412" t="s">
        <v>299</v>
      </c>
      <c r="F11" s="413"/>
      <c r="G11" s="413"/>
      <c r="H11" s="413"/>
      <c r="I11" s="414"/>
      <c r="J11" s="421" t="s">
        <v>313</v>
      </c>
      <c r="K11" s="421"/>
      <c r="L11" s="421"/>
      <c r="M11" s="421"/>
      <c r="N11" s="421"/>
      <c r="O11" s="421"/>
      <c r="P11" s="404" t="s">
        <v>459</v>
      </c>
      <c r="S11" s="403"/>
      <c r="T11" s="403"/>
      <c r="U11" s="403"/>
      <c r="V11" s="403"/>
    </row>
    <row r="12" spans="1:66">
      <c r="A12" s="395"/>
      <c r="B12" s="392"/>
      <c r="C12" s="392"/>
      <c r="D12" s="392"/>
      <c r="E12" s="415"/>
      <c r="F12" s="416"/>
      <c r="G12" s="416"/>
      <c r="H12" s="416"/>
      <c r="I12" s="417"/>
      <c r="J12" s="421"/>
      <c r="K12" s="421"/>
      <c r="L12" s="421"/>
      <c r="M12" s="421"/>
      <c r="N12" s="421"/>
      <c r="O12" s="421"/>
      <c r="P12" s="405"/>
    </row>
    <row r="13" spans="1:66">
      <c r="A13" s="395"/>
      <c r="B13" s="392"/>
      <c r="C13" s="392"/>
      <c r="D13" s="392"/>
      <c r="E13" s="415"/>
      <c r="F13" s="416"/>
      <c r="G13" s="416"/>
      <c r="H13" s="416"/>
      <c r="I13" s="417"/>
      <c r="J13" s="421"/>
      <c r="K13" s="421"/>
      <c r="L13" s="421"/>
      <c r="M13" s="421"/>
      <c r="N13" s="421"/>
      <c r="O13" s="421"/>
      <c r="P13" s="406"/>
      <c r="Q13" s="301"/>
      <c r="R13" s="197"/>
      <c r="S13" s="197"/>
      <c r="T13" s="197"/>
      <c r="U13" s="197"/>
      <c r="V13" s="197"/>
      <c r="W13" s="197"/>
      <c r="X13" s="197"/>
      <c r="Y13" s="197"/>
      <c r="Z13" s="197"/>
      <c r="AA13" s="197"/>
      <c r="AB13" s="197"/>
      <c r="AC13" s="197"/>
      <c r="AD13" s="197"/>
      <c r="AE13" s="197"/>
      <c r="AF13" s="197"/>
      <c r="AG13" s="197"/>
      <c r="AH13" s="197"/>
      <c r="AI13" s="197"/>
      <c r="AJ13" s="197"/>
      <c r="AK13" s="197"/>
      <c r="AL13" s="197"/>
      <c r="AM13" s="197"/>
      <c r="AN13" s="197"/>
      <c r="AO13" s="197"/>
      <c r="AP13" s="197"/>
      <c r="AQ13" s="197"/>
      <c r="AR13" s="197"/>
      <c r="AS13" s="197"/>
      <c r="AT13" s="197"/>
      <c r="AU13" s="197"/>
      <c r="AV13" s="197"/>
      <c r="AW13" s="197"/>
      <c r="AX13" s="197"/>
      <c r="AY13" s="197"/>
      <c r="AZ13" s="197"/>
      <c r="BA13" s="197"/>
      <c r="BB13" s="197"/>
      <c r="BC13" s="197"/>
      <c r="BD13" s="197"/>
      <c r="BE13" s="197"/>
      <c r="BF13" s="197"/>
      <c r="BG13" s="197"/>
      <c r="BH13" s="197"/>
      <c r="BI13" s="197"/>
      <c r="BJ13" s="197"/>
      <c r="BK13" s="197"/>
      <c r="BL13" s="197"/>
      <c r="BM13" s="197"/>
      <c r="BN13" s="197"/>
    </row>
    <row r="14" spans="1:66">
      <c r="A14" s="395"/>
      <c r="B14" s="392"/>
      <c r="C14" s="392"/>
      <c r="D14" s="392"/>
      <c r="E14" s="415"/>
      <c r="F14" s="416"/>
      <c r="G14" s="416"/>
      <c r="H14" s="416"/>
      <c r="I14" s="417"/>
      <c r="J14" s="421"/>
      <c r="K14" s="421"/>
      <c r="L14" s="421"/>
      <c r="M14" s="421"/>
      <c r="N14" s="421"/>
      <c r="O14" s="421"/>
      <c r="P14" s="406"/>
      <c r="Q14" s="301"/>
      <c r="R14" s="197"/>
      <c r="S14" s="197"/>
      <c r="T14" s="197"/>
      <c r="U14" s="197"/>
      <c r="V14" s="197"/>
      <c r="W14" s="197"/>
      <c r="X14" s="197"/>
      <c r="Y14" s="197"/>
      <c r="Z14" s="197"/>
      <c r="AA14" s="197"/>
      <c r="AB14" s="197"/>
      <c r="AC14" s="197"/>
      <c r="AD14" s="197"/>
      <c r="AE14" s="197"/>
      <c r="AF14" s="197"/>
      <c r="AG14" s="197"/>
      <c r="AH14" s="197"/>
      <c r="AI14" s="197"/>
      <c r="AJ14" s="197"/>
      <c r="AK14" s="197"/>
      <c r="AL14" s="197"/>
      <c r="AM14" s="197"/>
      <c r="AN14" s="197"/>
      <c r="AO14" s="197"/>
      <c r="AP14" s="197"/>
      <c r="AQ14" s="197"/>
      <c r="AR14" s="197"/>
      <c r="AS14" s="197"/>
      <c r="AT14" s="197"/>
      <c r="AU14" s="197"/>
      <c r="AV14" s="197"/>
      <c r="AW14" s="197"/>
      <c r="AX14" s="197"/>
      <c r="AY14" s="197"/>
      <c r="AZ14" s="197"/>
      <c r="BA14" s="197"/>
      <c r="BB14" s="197"/>
      <c r="BC14" s="197"/>
      <c r="BD14" s="197"/>
      <c r="BE14" s="197"/>
      <c r="BF14" s="197"/>
      <c r="BG14" s="197"/>
      <c r="BH14" s="197"/>
      <c r="BI14" s="197"/>
      <c r="BJ14" s="197"/>
      <c r="BK14" s="197"/>
      <c r="BL14" s="197"/>
      <c r="BM14" s="197"/>
      <c r="BN14" s="197"/>
    </row>
    <row r="15" spans="1:66">
      <c r="A15" s="395"/>
      <c r="B15" s="392"/>
      <c r="C15" s="392"/>
      <c r="D15" s="392"/>
      <c r="E15" s="415"/>
      <c r="F15" s="416"/>
      <c r="G15" s="416"/>
      <c r="H15" s="416"/>
      <c r="I15" s="417"/>
      <c r="J15" s="421"/>
      <c r="K15" s="421"/>
      <c r="L15" s="421"/>
      <c r="M15" s="421"/>
      <c r="N15" s="421"/>
      <c r="O15" s="421"/>
      <c r="P15" s="406"/>
      <c r="Q15" s="301"/>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c r="AS15" s="197"/>
      <c r="AT15" s="197"/>
      <c r="AU15" s="197"/>
      <c r="AV15" s="197"/>
      <c r="AW15" s="197"/>
      <c r="AX15" s="197"/>
      <c r="AY15" s="197"/>
      <c r="AZ15" s="197"/>
      <c r="BA15" s="197"/>
      <c r="BB15" s="197"/>
      <c r="BC15" s="197"/>
      <c r="BD15" s="197"/>
      <c r="BE15" s="197"/>
      <c r="BF15" s="197"/>
      <c r="BG15" s="197"/>
      <c r="BH15" s="197"/>
      <c r="BI15" s="197"/>
      <c r="BJ15" s="197"/>
      <c r="BK15" s="197"/>
      <c r="BL15" s="197"/>
      <c r="BM15" s="197"/>
      <c r="BN15" s="197"/>
    </row>
    <row r="16" spans="1:66">
      <c r="A16" s="395"/>
      <c r="B16" s="392"/>
      <c r="C16" s="392"/>
      <c r="D16" s="392"/>
      <c r="E16" s="418"/>
      <c r="F16" s="419"/>
      <c r="G16" s="419"/>
      <c r="H16" s="419"/>
      <c r="I16" s="420"/>
      <c r="J16" s="421"/>
      <c r="K16" s="421"/>
      <c r="L16" s="421"/>
      <c r="M16" s="421"/>
      <c r="N16" s="421"/>
      <c r="O16" s="421"/>
      <c r="P16" s="406"/>
      <c r="Q16" s="301"/>
      <c r="R16" s="197"/>
      <c r="S16" s="197"/>
      <c r="T16" s="197"/>
      <c r="U16" s="197"/>
      <c r="V16" s="197"/>
      <c r="W16" s="197"/>
      <c r="X16" s="197"/>
      <c r="Y16" s="197"/>
      <c r="Z16" s="197"/>
      <c r="AA16" s="197"/>
      <c r="AB16" s="197"/>
      <c r="AC16" s="197"/>
      <c r="AD16" s="197"/>
      <c r="AE16" s="197"/>
      <c r="AF16" s="197"/>
      <c r="AG16" s="197"/>
      <c r="AH16" s="197"/>
      <c r="AI16" s="197"/>
      <c r="AJ16" s="197"/>
      <c r="AK16" s="197"/>
      <c r="AL16" s="197"/>
      <c r="AM16" s="197"/>
      <c r="AN16" s="197"/>
      <c r="AO16" s="197"/>
      <c r="AP16" s="197"/>
      <c r="AQ16" s="197"/>
      <c r="AR16" s="197"/>
      <c r="AS16" s="197"/>
      <c r="AT16" s="197"/>
      <c r="AU16" s="197"/>
      <c r="AV16" s="197"/>
      <c r="AW16" s="197"/>
      <c r="AX16" s="197"/>
      <c r="AY16" s="197"/>
      <c r="AZ16" s="197"/>
      <c r="BA16" s="197"/>
      <c r="BB16" s="197"/>
      <c r="BC16" s="197"/>
      <c r="BD16" s="197"/>
      <c r="BE16" s="197"/>
      <c r="BF16" s="197"/>
      <c r="BG16" s="197"/>
      <c r="BH16" s="197"/>
      <c r="BI16" s="197"/>
      <c r="BJ16" s="197"/>
      <c r="BK16" s="197"/>
      <c r="BL16" s="197"/>
      <c r="BM16" s="197"/>
      <c r="BN16" s="197"/>
    </row>
    <row r="17" spans="1:66">
      <c r="A17" s="395"/>
      <c r="B17" s="392"/>
      <c r="C17" s="392"/>
      <c r="D17" s="392"/>
      <c r="E17" s="410" t="s">
        <v>492</v>
      </c>
      <c r="F17" s="392" t="s">
        <v>312</v>
      </c>
      <c r="G17" s="392" t="s">
        <v>493</v>
      </c>
      <c r="H17" s="392"/>
      <c r="I17" s="407" t="s">
        <v>311</v>
      </c>
      <c r="J17" s="410" t="s">
        <v>492</v>
      </c>
      <c r="K17" s="392" t="s">
        <v>818</v>
      </c>
      <c r="L17" s="392" t="s">
        <v>312</v>
      </c>
      <c r="M17" s="392" t="s">
        <v>493</v>
      </c>
      <c r="N17" s="392"/>
      <c r="O17" s="407" t="s">
        <v>311</v>
      </c>
      <c r="P17" s="405"/>
      <c r="S17" s="302"/>
      <c r="T17" s="302"/>
      <c r="U17" s="402"/>
      <c r="V17" s="402"/>
    </row>
    <row r="18" spans="1:66" ht="13.2" customHeight="1">
      <c r="A18" s="395"/>
      <c r="B18" s="392"/>
      <c r="C18" s="392"/>
      <c r="D18" s="392"/>
      <c r="E18" s="410"/>
      <c r="F18" s="392"/>
      <c r="G18" s="392" t="s">
        <v>503</v>
      </c>
      <c r="H18" s="393" t="s">
        <v>136</v>
      </c>
      <c r="I18" s="408"/>
      <c r="J18" s="410"/>
      <c r="K18" s="392"/>
      <c r="L18" s="392"/>
      <c r="M18" s="392" t="s">
        <v>503</v>
      </c>
      <c r="N18" s="393" t="s">
        <v>136</v>
      </c>
      <c r="O18" s="408"/>
      <c r="P18" s="405"/>
      <c r="S18" s="302"/>
      <c r="T18" s="302"/>
      <c r="U18" s="302"/>
      <c r="V18" s="302"/>
    </row>
    <row r="19" spans="1:66" ht="67.5" customHeight="1">
      <c r="A19" s="396"/>
      <c r="B19" s="392"/>
      <c r="C19" s="392"/>
      <c r="D19" s="392"/>
      <c r="E19" s="410"/>
      <c r="F19" s="392"/>
      <c r="G19" s="392"/>
      <c r="H19" s="393"/>
      <c r="I19" s="409"/>
      <c r="J19" s="410"/>
      <c r="K19" s="392"/>
      <c r="L19" s="392"/>
      <c r="M19" s="392"/>
      <c r="N19" s="393"/>
      <c r="O19" s="409"/>
      <c r="P19" s="405"/>
      <c r="S19" s="302"/>
      <c r="T19" s="302"/>
      <c r="U19" s="302"/>
      <c r="V19" s="302"/>
    </row>
    <row r="20" spans="1:66" s="308" customFormat="1">
      <c r="A20" s="1">
        <v>1</v>
      </c>
      <c r="B20" s="1">
        <v>2</v>
      </c>
      <c r="C20" s="1">
        <v>3</v>
      </c>
      <c r="D20" s="1">
        <v>4</v>
      </c>
      <c r="E20" s="1">
        <v>5</v>
      </c>
      <c r="F20" s="1">
        <v>6</v>
      </c>
      <c r="G20" s="1">
        <v>7</v>
      </c>
      <c r="H20" s="1">
        <v>8</v>
      </c>
      <c r="I20" s="1">
        <v>9</v>
      </c>
      <c r="J20" s="1">
        <v>10</v>
      </c>
      <c r="K20" s="1">
        <v>11</v>
      </c>
      <c r="L20" s="1">
        <v>12</v>
      </c>
      <c r="M20" s="1">
        <v>13</v>
      </c>
      <c r="N20" s="1">
        <v>14</v>
      </c>
      <c r="O20" s="1">
        <v>15</v>
      </c>
      <c r="P20" s="1">
        <v>16</v>
      </c>
      <c r="Q20" s="303"/>
      <c r="R20" s="303"/>
      <c r="S20" s="304"/>
      <c r="T20" s="304"/>
      <c r="U20" s="304"/>
      <c r="V20" s="304"/>
      <c r="W20" s="305"/>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7"/>
      <c r="AT20" s="307"/>
      <c r="AU20" s="307"/>
      <c r="AV20" s="307"/>
      <c r="AW20" s="307"/>
      <c r="AX20" s="307"/>
      <c r="AY20" s="307"/>
      <c r="AZ20" s="307"/>
      <c r="BA20" s="307"/>
      <c r="BB20" s="307"/>
      <c r="BC20" s="307"/>
      <c r="BD20" s="307"/>
      <c r="BE20" s="307"/>
      <c r="BF20" s="307"/>
      <c r="BG20" s="307"/>
      <c r="BH20" s="307"/>
      <c r="BI20" s="307"/>
      <c r="BJ20" s="307"/>
      <c r="BK20" s="307"/>
      <c r="BL20" s="307"/>
      <c r="BM20" s="307"/>
      <c r="BN20" s="307"/>
    </row>
    <row r="21" spans="1:66" s="136" customFormat="1" ht="40.200000000000003" hidden="1" customHeight="1">
      <c r="A21" s="127" t="s">
        <v>910</v>
      </c>
      <c r="B21" s="188" t="s">
        <v>896</v>
      </c>
      <c r="C21" s="130"/>
      <c r="D21" s="224" t="s">
        <v>260</v>
      </c>
      <c r="E21" s="186">
        <f>+E22+E28+E29+E30+E32+E34+E35+E37+E38+E33+E27+E31+E36</f>
        <v>0</v>
      </c>
      <c r="F21" s="186">
        <f>+F22+F28+F29+F30+F32+F34+F35+F37+F38+F33+F27+F31+F36</f>
        <v>0</v>
      </c>
      <c r="G21" s="186">
        <f t="shared" ref="G21:O21" si="0">+G22+G28+G29+G30+G32+G34+G35+G37+G38+G33+G27+G31+G36</f>
        <v>0</v>
      </c>
      <c r="H21" s="186">
        <f t="shared" si="0"/>
        <v>0</v>
      </c>
      <c r="I21" s="186">
        <f t="shared" si="0"/>
        <v>0</v>
      </c>
      <c r="J21" s="186">
        <f t="shared" si="0"/>
        <v>0</v>
      </c>
      <c r="K21" s="186">
        <f>+K22+K28+K29+K30+K32+K34+K35+K37+K38+K33+K27+K31+K36</f>
        <v>0</v>
      </c>
      <c r="L21" s="186">
        <f t="shared" si="0"/>
        <v>0</v>
      </c>
      <c r="M21" s="186">
        <f t="shared" si="0"/>
        <v>0</v>
      </c>
      <c r="N21" s="186">
        <f t="shared" si="0"/>
        <v>0</v>
      </c>
      <c r="O21" s="186">
        <f t="shared" si="0"/>
        <v>0</v>
      </c>
      <c r="P21" s="223">
        <f>+J21+E21</f>
        <v>0</v>
      </c>
      <c r="Q21" s="242">
        <f>+P21</f>
        <v>0</v>
      </c>
      <c r="R21" s="236"/>
      <c r="S21" s="236"/>
      <c r="T21" s="238"/>
      <c r="U21" s="133"/>
      <c r="V21" s="133"/>
      <c r="W21" s="132"/>
      <c r="X21" s="134"/>
      <c r="Y21" s="134"/>
      <c r="Z21" s="134"/>
      <c r="AA21" s="134"/>
      <c r="AB21" s="134"/>
      <c r="AC21" s="134"/>
      <c r="AD21" s="134"/>
      <c r="AE21" s="134"/>
      <c r="AF21" s="134"/>
      <c r="AG21" s="134"/>
      <c r="AH21" s="134"/>
      <c r="AI21" s="134"/>
      <c r="AJ21" s="134"/>
      <c r="AK21" s="134"/>
      <c r="AL21" s="134"/>
      <c r="AM21" s="134"/>
      <c r="AN21" s="134"/>
      <c r="AO21" s="134"/>
      <c r="AP21" s="134"/>
      <c r="AQ21" s="134"/>
      <c r="AR21" s="134"/>
      <c r="AS21" s="135"/>
      <c r="AT21" s="135"/>
      <c r="AU21" s="135"/>
      <c r="AV21" s="135"/>
      <c r="AW21" s="135"/>
      <c r="AX21" s="135"/>
      <c r="AY21" s="135"/>
      <c r="AZ21" s="135"/>
      <c r="BA21" s="135"/>
      <c r="BB21" s="135"/>
      <c r="BC21" s="135"/>
      <c r="BD21" s="135"/>
      <c r="BE21" s="135"/>
      <c r="BF21" s="135"/>
      <c r="BG21" s="135"/>
      <c r="BH21" s="135"/>
      <c r="BI21" s="135"/>
      <c r="BJ21" s="135"/>
      <c r="BK21" s="135"/>
      <c r="BL21" s="135"/>
      <c r="BM21" s="135"/>
      <c r="BN21" s="135"/>
    </row>
    <row r="22" spans="1:66" s="49" customFormat="1" ht="123" hidden="1" customHeight="1">
      <c r="A22" s="137" t="s">
        <v>745</v>
      </c>
      <c r="B22" s="138" t="s">
        <v>746</v>
      </c>
      <c r="C22" s="111" t="s">
        <v>927</v>
      </c>
      <c r="D22" s="1" t="s">
        <v>239</v>
      </c>
      <c r="E22" s="187">
        <f>+F22+I22</f>
        <v>0</v>
      </c>
      <c r="F22" s="187">
        <f t="shared" ref="F22:O22" si="1">+F26+F24</f>
        <v>0</v>
      </c>
      <c r="G22" s="187">
        <f t="shared" si="1"/>
        <v>0</v>
      </c>
      <c r="H22" s="187">
        <f t="shared" si="1"/>
        <v>0</v>
      </c>
      <c r="I22" s="187">
        <f t="shared" si="1"/>
        <v>0</v>
      </c>
      <c r="J22" s="187">
        <f t="shared" si="1"/>
        <v>0</v>
      </c>
      <c r="K22" s="187">
        <f t="shared" si="1"/>
        <v>0</v>
      </c>
      <c r="L22" s="187">
        <f t="shared" si="1"/>
        <v>0</v>
      </c>
      <c r="M22" s="187">
        <f t="shared" si="1"/>
        <v>0</v>
      </c>
      <c r="N22" s="187">
        <f t="shared" si="1"/>
        <v>0</v>
      </c>
      <c r="O22" s="187">
        <f t="shared" si="1"/>
        <v>0</v>
      </c>
      <c r="P22" s="187">
        <f t="shared" ref="P22:P28" si="2">+E22+J22</f>
        <v>0</v>
      </c>
      <c r="Q22" s="242">
        <f>+P22</f>
        <v>0</v>
      </c>
      <c r="R22" s="235"/>
      <c r="S22" s="236"/>
      <c r="T22" s="40"/>
      <c r="U22" s="40"/>
      <c r="V22" s="40"/>
      <c r="W22" s="39"/>
      <c r="X22" s="41"/>
      <c r="Y22" s="41"/>
      <c r="Z22" s="41"/>
      <c r="AA22" s="41"/>
      <c r="AB22" s="41"/>
      <c r="AC22" s="41"/>
      <c r="AD22" s="41"/>
      <c r="AE22" s="41"/>
      <c r="AF22" s="41"/>
      <c r="AG22" s="41"/>
      <c r="AH22" s="41"/>
      <c r="AI22" s="41"/>
      <c r="AJ22" s="41"/>
      <c r="AK22" s="41"/>
      <c r="AL22" s="41"/>
      <c r="AM22" s="41"/>
      <c r="AN22" s="41"/>
      <c r="AO22" s="41"/>
      <c r="AP22" s="41"/>
      <c r="AQ22" s="41"/>
      <c r="AR22" s="41"/>
      <c r="AS22" s="42"/>
      <c r="AT22" s="42"/>
      <c r="AU22" s="42"/>
      <c r="AV22" s="42"/>
      <c r="AW22" s="42"/>
      <c r="AX22" s="42"/>
      <c r="AY22" s="42"/>
      <c r="AZ22" s="42"/>
      <c r="BA22" s="42"/>
      <c r="BB22" s="42"/>
      <c r="BC22" s="42"/>
      <c r="BD22" s="42"/>
      <c r="BE22" s="42"/>
      <c r="BF22" s="42"/>
      <c r="BG22" s="42"/>
      <c r="BH22" s="42"/>
      <c r="BI22" s="42"/>
      <c r="BJ22" s="42"/>
      <c r="BK22" s="42"/>
      <c r="BL22" s="42"/>
      <c r="BM22" s="42"/>
      <c r="BN22" s="42"/>
    </row>
    <row r="23" spans="1:66" s="49" customFormat="1" ht="23.4" hidden="1" customHeight="1">
      <c r="A23" s="1"/>
      <c r="B23" s="1"/>
      <c r="C23" s="1"/>
      <c r="D23" s="1" t="s">
        <v>307</v>
      </c>
      <c r="E23" s="187">
        <f t="shared" ref="E23:E38" si="3">+F23+I23</f>
        <v>0</v>
      </c>
      <c r="F23" s="187"/>
      <c r="G23" s="187"/>
      <c r="H23" s="187"/>
      <c r="I23" s="187"/>
      <c r="J23" s="187"/>
      <c r="K23" s="187"/>
      <c r="L23" s="187"/>
      <c r="M23" s="187"/>
      <c r="N23" s="187"/>
      <c r="O23" s="187"/>
      <c r="P23" s="187">
        <f t="shared" si="2"/>
        <v>0</v>
      </c>
      <c r="Q23" s="242"/>
      <c r="R23" s="235"/>
      <c r="S23" s="236"/>
      <c r="T23" s="40"/>
      <c r="U23" s="40"/>
      <c r="V23" s="40"/>
      <c r="W23" s="39"/>
      <c r="X23" s="41"/>
      <c r="Y23" s="41"/>
      <c r="Z23" s="41"/>
      <c r="AA23" s="41"/>
      <c r="AB23" s="41"/>
      <c r="AC23" s="41"/>
      <c r="AD23" s="41"/>
      <c r="AE23" s="41"/>
      <c r="AF23" s="41"/>
      <c r="AG23" s="41"/>
      <c r="AH23" s="41"/>
      <c r="AI23" s="41"/>
      <c r="AJ23" s="41"/>
      <c r="AK23" s="41"/>
      <c r="AL23" s="41"/>
      <c r="AM23" s="41"/>
      <c r="AN23" s="41"/>
      <c r="AO23" s="41"/>
      <c r="AP23" s="41"/>
      <c r="AQ23" s="41"/>
      <c r="AR23" s="41"/>
      <c r="AS23" s="42"/>
      <c r="AT23" s="42"/>
      <c r="AU23" s="42"/>
      <c r="AV23" s="42"/>
      <c r="AW23" s="42"/>
      <c r="AX23" s="42"/>
      <c r="AY23" s="42"/>
      <c r="AZ23" s="42"/>
      <c r="BA23" s="42"/>
      <c r="BB23" s="42"/>
      <c r="BC23" s="42"/>
      <c r="BD23" s="42"/>
      <c r="BE23" s="42"/>
      <c r="BF23" s="42"/>
      <c r="BG23" s="42"/>
      <c r="BH23" s="42"/>
      <c r="BI23" s="42"/>
      <c r="BJ23" s="42"/>
      <c r="BK23" s="42"/>
      <c r="BL23" s="42"/>
      <c r="BM23" s="42"/>
      <c r="BN23" s="42"/>
    </row>
    <row r="24" spans="1:66" s="49" customFormat="1" ht="27" hidden="1" customHeight="1">
      <c r="A24" s="1"/>
      <c r="B24" s="1"/>
      <c r="C24" s="1"/>
      <c r="D24" s="1" t="s">
        <v>233</v>
      </c>
      <c r="E24" s="187">
        <f t="shared" si="3"/>
        <v>0</v>
      </c>
      <c r="F24" s="187"/>
      <c r="G24" s="187"/>
      <c r="H24" s="187"/>
      <c r="I24" s="187"/>
      <c r="J24" s="187">
        <f t="shared" ref="J24:J38" si="4">+L24+O24</f>
        <v>0</v>
      </c>
      <c r="K24" s="187"/>
      <c r="L24" s="187"/>
      <c r="M24" s="187"/>
      <c r="N24" s="187"/>
      <c r="O24" s="187"/>
      <c r="P24" s="187">
        <f t="shared" si="2"/>
        <v>0</v>
      </c>
      <c r="Q24" s="242">
        <f>+P24</f>
        <v>0</v>
      </c>
      <c r="R24" s="235"/>
      <c r="S24" s="236"/>
      <c r="T24" s="40"/>
      <c r="U24" s="40"/>
      <c r="V24" s="40"/>
      <c r="W24" s="39"/>
      <c r="X24" s="41"/>
      <c r="Y24" s="41"/>
      <c r="Z24" s="41"/>
      <c r="AA24" s="41"/>
      <c r="AB24" s="41"/>
      <c r="AC24" s="41"/>
      <c r="AD24" s="41"/>
      <c r="AE24" s="41"/>
      <c r="AF24" s="41"/>
      <c r="AG24" s="41"/>
      <c r="AH24" s="41"/>
      <c r="AI24" s="41"/>
      <c r="AJ24" s="41"/>
      <c r="AK24" s="41"/>
      <c r="AL24" s="41"/>
      <c r="AM24" s="41"/>
      <c r="AN24" s="41"/>
      <c r="AO24" s="41"/>
      <c r="AP24" s="41"/>
      <c r="AQ24" s="41"/>
      <c r="AR24" s="41"/>
      <c r="AS24" s="42"/>
      <c r="AT24" s="42"/>
      <c r="AU24" s="42"/>
      <c r="AV24" s="42"/>
      <c r="AW24" s="42"/>
      <c r="AX24" s="42"/>
      <c r="AY24" s="42"/>
      <c r="AZ24" s="42"/>
      <c r="BA24" s="42"/>
      <c r="BB24" s="42"/>
      <c r="BC24" s="42"/>
      <c r="BD24" s="42"/>
      <c r="BE24" s="42"/>
      <c r="BF24" s="42"/>
      <c r="BG24" s="42"/>
      <c r="BH24" s="42"/>
      <c r="BI24" s="42"/>
      <c r="BJ24" s="42"/>
      <c r="BK24" s="42"/>
      <c r="BL24" s="42"/>
      <c r="BM24" s="42"/>
      <c r="BN24" s="42"/>
    </row>
    <row r="25" spans="1:66" s="49" customFormat="1" ht="31.2" hidden="1">
      <c r="A25" s="1"/>
      <c r="B25" s="1"/>
      <c r="C25" s="1"/>
      <c r="D25" s="1" t="s">
        <v>911</v>
      </c>
      <c r="E25" s="126">
        <f t="shared" si="3"/>
        <v>0</v>
      </c>
      <c r="F25" s="126"/>
      <c r="G25" s="126"/>
      <c r="H25" s="126"/>
      <c r="I25" s="126"/>
      <c r="J25" s="126">
        <f t="shared" si="4"/>
        <v>0</v>
      </c>
      <c r="K25" s="126"/>
      <c r="L25" s="126"/>
      <c r="M25" s="126"/>
      <c r="N25" s="126"/>
      <c r="O25" s="126"/>
      <c r="P25" s="126">
        <f t="shared" si="2"/>
        <v>0</v>
      </c>
      <c r="Q25" s="204">
        <f>+P25</f>
        <v>0</v>
      </c>
      <c r="R25" s="39"/>
      <c r="S25" s="235"/>
      <c r="T25" s="40"/>
      <c r="U25" s="40"/>
      <c r="V25" s="40"/>
      <c r="W25" s="39"/>
      <c r="X25" s="41"/>
      <c r="Y25" s="41"/>
      <c r="Z25" s="41"/>
      <c r="AA25" s="41"/>
      <c r="AB25" s="41"/>
      <c r="AC25" s="41"/>
      <c r="AD25" s="41"/>
      <c r="AE25" s="41"/>
      <c r="AF25" s="41"/>
      <c r="AG25" s="41"/>
      <c r="AH25" s="41"/>
      <c r="AI25" s="41"/>
      <c r="AJ25" s="41"/>
      <c r="AK25" s="41"/>
      <c r="AL25" s="41"/>
      <c r="AM25" s="41"/>
      <c r="AN25" s="41"/>
      <c r="AO25" s="41"/>
      <c r="AP25" s="41"/>
      <c r="AQ25" s="41"/>
      <c r="AR25" s="41"/>
      <c r="AS25" s="42"/>
      <c r="AT25" s="42"/>
      <c r="AU25" s="42"/>
      <c r="AV25" s="42"/>
      <c r="AW25" s="42"/>
      <c r="AX25" s="42"/>
      <c r="AY25" s="42"/>
      <c r="AZ25" s="42"/>
      <c r="BA25" s="42"/>
      <c r="BB25" s="42"/>
      <c r="BC25" s="42"/>
      <c r="BD25" s="42"/>
      <c r="BE25" s="42"/>
      <c r="BF25" s="42"/>
      <c r="BG25" s="42"/>
      <c r="BH25" s="42"/>
      <c r="BI25" s="42"/>
      <c r="BJ25" s="42"/>
      <c r="BK25" s="42"/>
      <c r="BL25" s="42"/>
      <c r="BM25" s="42"/>
      <c r="BN25" s="42"/>
    </row>
    <row r="26" spans="1:66" s="49" customFormat="1" ht="31.2" hidden="1">
      <c r="A26" s="1"/>
      <c r="B26" s="1"/>
      <c r="C26" s="1"/>
      <c r="D26" s="1" t="s">
        <v>968</v>
      </c>
      <c r="E26" s="187">
        <f t="shared" si="3"/>
        <v>0</v>
      </c>
      <c r="F26" s="187"/>
      <c r="G26" s="187"/>
      <c r="H26" s="187"/>
      <c r="I26" s="187"/>
      <c r="J26" s="187">
        <f t="shared" si="4"/>
        <v>0</v>
      </c>
      <c r="K26" s="187"/>
      <c r="L26" s="187"/>
      <c r="M26" s="187"/>
      <c r="N26" s="187"/>
      <c r="O26" s="187"/>
      <c r="P26" s="187">
        <f t="shared" si="2"/>
        <v>0</v>
      </c>
      <c r="Q26" s="242">
        <f>+P26</f>
        <v>0</v>
      </c>
      <c r="R26" s="235"/>
      <c r="S26" s="236"/>
      <c r="T26" s="40"/>
      <c r="U26" s="40"/>
      <c r="V26" s="40"/>
      <c r="W26" s="39"/>
      <c r="X26" s="41"/>
      <c r="Y26" s="41"/>
      <c r="Z26" s="41"/>
      <c r="AA26" s="41"/>
      <c r="AB26" s="41"/>
      <c r="AC26" s="41"/>
      <c r="AD26" s="41"/>
      <c r="AE26" s="41"/>
      <c r="AF26" s="41"/>
      <c r="AG26" s="41"/>
      <c r="AH26" s="41"/>
      <c r="AI26" s="41"/>
      <c r="AJ26" s="41"/>
      <c r="AK26" s="41"/>
      <c r="AL26" s="41"/>
      <c r="AM26" s="41"/>
      <c r="AN26" s="41"/>
      <c r="AO26" s="41"/>
      <c r="AP26" s="41"/>
      <c r="AQ26" s="41"/>
      <c r="AR26" s="41"/>
      <c r="AS26" s="42"/>
      <c r="AT26" s="42"/>
      <c r="AU26" s="42"/>
      <c r="AV26" s="42"/>
      <c r="AW26" s="42"/>
      <c r="AX26" s="42"/>
      <c r="AY26" s="42"/>
      <c r="AZ26" s="42"/>
      <c r="BA26" s="42"/>
      <c r="BB26" s="42"/>
      <c r="BC26" s="42"/>
      <c r="BD26" s="42"/>
      <c r="BE26" s="42"/>
      <c r="BF26" s="42"/>
      <c r="BG26" s="42"/>
      <c r="BH26" s="42"/>
      <c r="BI26" s="42"/>
      <c r="BJ26" s="42"/>
      <c r="BK26" s="42"/>
      <c r="BL26" s="42"/>
      <c r="BM26" s="42"/>
      <c r="BN26" s="42"/>
    </row>
    <row r="27" spans="1:66" s="49" customFormat="1" ht="45.6" hidden="1" customHeight="1">
      <c r="A27" s="125" t="s">
        <v>79</v>
      </c>
      <c r="B27" s="138" t="s">
        <v>695</v>
      </c>
      <c r="C27" s="1" t="s">
        <v>80</v>
      </c>
      <c r="D27" s="1" t="s">
        <v>81</v>
      </c>
      <c r="E27" s="187">
        <f t="shared" si="3"/>
        <v>0</v>
      </c>
      <c r="F27" s="187"/>
      <c r="G27" s="187"/>
      <c r="H27" s="187"/>
      <c r="I27" s="187"/>
      <c r="J27" s="187">
        <f t="shared" si="4"/>
        <v>0</v>
      </c>
      <c r="K27" s="187"/>
      <c r="L27" s="187"/>
      <c r="M27" s="187"/>
      <c r="N27" s="187"/>
      <c r="O27" s="187"/>
      <c r="P27" s="187">
        <f t="shared" si="2"/>
        <v>0</v>
      </c>
      <c r="Q27" s="242">
        <f>+P27</f>
        <v>0</v>
      </c>
      <c r="R27" s="235"/>
      <c r="S27" s="236"/>
      <c r="T27" s="40"/>
      <c r="U27" s="40"/>
      <c r="V27" s="40"/>
      <c r="W27" s="39"/>
      <c r="X27" s="41"/>
      <c r="Y27" s="41"/>
      <c r="Z27" s="41"/>
      <c r="AA27" s="41"/>
      <c r="AB27" s="41"/>
      <c r="AC27" s="41"/>
      <c r="AD27" s="41"/>
      <c r="AE27" s="41"/>
      <c r="AF27" s="41"/>
      <c r="AG27" s="41"/>
      <c r="AH27" s="41"/>
      <c r="AI27" s="41"/>
      <c r="AJ27" s="41"/>
      <c r="AK27" s="41"/>
      <c r="AL27" s="41"/>
      <c r="AM27" s="41"/>
      <c r="AN27" s="41"/>
      <c r="AO27" s="41"/>
      <c r="AP27" s="41"/>
      <c r="AQ27" s="41"/>
      <c r="AR27" s="41"/>
      <c r="AS27" s="42"/>
      <c r="AT27" s="42"/>
      <c r="AU27" s="42"/>
      <c r="AV27" s="42"/>
      <c r="AW27" s="42"/>
      <c r="AX27" s="42"/>
      <c r="AY27" s="42"/>
      <c r="AZ27" s="42"/>
      <c r="BA27" s="42"/>
      <c r="BB27" s="42"/>
      <c r="BC27" s="42"/>
      <c r="BD27" s="42"/>
      <c r="BE27" s="42"/>
      <c r="BF27" s="42"/>
      <c r="BG27" s="42"/>
      <c r="BH27" s="42"/>
      <c r="BI27" s="42"/>
      <c r="BJ27" s="42"/>
      <c r="BK27" s="42"/>
      <c r="BL27" s="42"/>
      <c r="BM27" s="42"/>
      <c r="BN27" s="42"/>
    </row>
    <row r="28" spans="1:66" s="49" customFormat="1" ht="17.399999999999999" hidden="1">
      <c r="A28" s="125" t="s">
        <v>240</v>
      </c>
      <c r="B28" s="138" t="s">
        <v>241</v>
      </c>
      <c r="C28" s="125" t="s">
        <v>354</v>
      </c>
      <c r="D28" s="1" t="s">
        <v>470</v>
      </c>
      <c r="E28" s="126">
        <f t="shared" si="3"/>
        <v>0</v>
      </c>
      <c r="F28" s="126"/>
      <c r="G28" s="126"/>
      <c r="H28" s="126"/>
      <c r="I28" s="126"/>
      <c r="J28" s="126">
        <f t="shared" si="4"/>
        <v>0</v>
      </c>
      <c r="K28" s="126"/>
      <c r="L28" s="126"/>
      <c r="M28" s="126"/>
      <c r="N28" s="126"/>
      <c r="O28" s="126"/>
      <c r="P28" s="126">
        <f t="shared" si="2"/>
        <v>0</v>
      </c>
      <c r="Q28" s="131">
        <f t="shared" ref="Q28:Q107" si="5">+P28</f>
        <v>0</v>
      </c>
      <c r="R28" s="39"/>
      <c r="S28" s="236">
        <v>850000</v>
      </c>
      <c r="T28" s="40"/>
      <c r="U28" s="40"/>
      <c r="V28" s="40"/>
      <c r="W28" s="39"/>
      <c r="X28" s="41"/>
      <c r="Y28" s="41"/>
      <c r="Z28" s="41"/>
      <c r="AA28" s="41"/>
      <c r="AB28" s="41"/>
      <c r="AC28" s="41"/>
      <c r="AD28" s="41"/>
      <c r="AE28" s="41"/>
      <c r="AF28" s="41"/>
      <c r="AG28" s="41"/>
      <c r="AH28" s="41"/>
      <c r="AI28" s="41"/>
      <c r="AJ28" s="41"/>
      <c r="AK28" s="41"/>
      <c r="AL28" s="41"/>
      <c r="AM28" s="41"/>
      <c r="AN28" s="41"/>
      <c r="AO28" s="41"/>
      <c r="AP28" s="41"/>
      <c r="AQ28" s="41"/>
      <c r="AR28" s="41"/>
      <c r="AS28" s="42"/>
      <c r="AT28" s="42"/>
      <c r="AU28" s="42"/>
      <c r="AV28" s="42"/>
      <c r="AW28" s="42"/>
      <c r="AX28" s="42"/>
      <c r="AY28" s="42"/>
      <c r="AZ28" s="42"/>
      <c r="BA28" s="42"/>
      <c r="BB28" s="42"/>
      <c r="BC28" s="42"/>
      <c r="BD28" s="42"/>
      <c r="BE28" s="42"/>
      <c r="BF28" s="42"/>
      <c r="BG28" s="42"/>
      <c r="BH28" s="42"/>
      <c r="BI28" s="42"/>
      <c r="BJ28" s="42"/>
      <c r="BK28" s="42"/>
      <c r="BL28" s="42"/>
      <c r="BM28" s="42"/>
      <c r="BN28" s="42"/>
    </row>
    <row r="29" spans="1:66" s="49" customFormat="1" ht="78" hidden="1">
      <c r="A29" s="125" t="s">
        <v>812</v>
      </c>
      <c r="B29" s="4">
        <v>6020</v>
      </c>
      <c r="C29" s="125" t="s">
        <v>813</v>
      </c>
      <c r="D29" s="1" t="s">
        <v>296</v>
      </c>
      <c r="E29" s="126">
        <f t="shared" ref="E29:E35" si="6">+F29+I29</f>
        <v>0</v>
      </c>
      <c r="F29" s="126"/>
      <c r="G29" s="126"/>
      <c r="H29" s="126"/>
      <c r="I29" s="126"/>
      <c r="J29" s="126">
        <f t="shared" ref="J29:J35" si="7">+L29+O29</f>
        <v>0</v>
      </c>
      <c r="K29" s="126"/>
      <c r="L29" s="126"/>
      <c r="M29" s="126"/>
      <c r="N29" s="126"/>
      <c r="O29" s="126"/>
      <c r="P29" s="126">
        <f t="shared" ref="P29:P35" si="8">+E29+J29</f>
        <v>0</v>
      </c>
      <c r="Q29" s="131">
        <f>+P29</f>
        <v>0</v>
      </c>
      <c r="R29" s="39"/>
      <c r="S29" s="235"/>
      <c r="T29" s="40"/>
      <c r="U29" s="40"/>
      <c r="V29" s="40"/>
      <c r="W29" s="39"/>
      <c r="X29" s="41"/>
      <c r="Y29" s="41"/>
      <c r="Z29" s="41"/>
      <c r="AA29" s="41"/>
      <c r="AB29" s="41"/>
      <c r="AC29" s="41"/>
      <c r="AD29" s="41"/>
      <c r="AE29" s="41"/>
      <c r="AF29" s="41"/>
      <c r="AG29" s="41"/>
      <c r="AH29" s="41"/>
      <c r="AI29" s="41"/>
      <c r="AJ29" s="41"/>
      <c r="AK29" s="41"/>
      <c r="AL29" s="41"/>
      <c r="AM29" s="41"/>
      <c r="AN29" s="41"/>
      <c r="AO29" s="41"/>
      <c r="AP29" s="41"/>
      <c r="AQ29" s="41"/>
      <c r="AR29" s="41"/>
      <c r="AS29" s="42"/>
      <c r="AT29" s="42"/>
      <c r="AU29" s="42"/>
      <c r="AV29" s="42"/>
      <c r="AW29" s="42"/>
      <c r="AX29" s="42"/>
      <c r="AY29" s="42"/>
      <c r="AZ29" s="42"/>
      <c r="BA29" s="42"/>
      <c r="BB29" s="42"/>
      <c r="BC29" s="42"/>
      <c r="BD29" s="42"/>
      <c r="BE29" s="42"/>
      <c r="BF29" s="42"/>
      <c r="BG29" s="42"/>
      <c r="BH29" s="42"/>
      <c r="BI29" s="42"/>
      <c r="BJ29" s="42"/>
      <c r="BK29" s="42"/>
      <c r="BL29" s="42"/>
      <c r="BM29" s="42"/>
      <c r="BN29" s="42"/>
    </row>
    <row r="30" spans="1:66" s="49" customFormat="1" ht="43.95" hidden="1" customHeight="1">
      <c r="A30" s="101" t="s">
        <v>264</v>
      </c>
      <c r="B30" s="101" t="s">
        <v>412</v>
      </c>
      <c r="C30" s="101" t="s">
        <v>82</v>
      </c>
      <c r="D30" s="1" t="s">
        <v>349</v>
      </c>
      <c r="E30" s="126">
        <f t="shared" si="6"/>
        <v>0</v>
      </c>
      <c r="F30" s="126"/>
      <c r="G30" s="126"/>
      <c r="H30" s="126"/>
      <c r="I30" s="126"/>
      <c r="J30" s="187">
        <f t="shared" si="7"/>
        <v>0</v>
      </c>
      <c r="K30" s="126"/>
      <c r="L30" s="126"/>
      <c r="M30" s="126"/>
      <c r="N30" s="126"/>
      <c r="O30" s="187"/>
      <c r="P30" s="187">
        <f t="shared" si="8"/>
        <v>0</v>
      </c>
      <c r="Q30" s="131">
        <f>+P30</f>
        <v>0</v>
      </c>
      <c r="R30" s="39"/>
      <c r="S30" s="236">
        <v>1313826700</v>
      </c>
      <c r="T30" s="40"/>
      <c r="U30" s="40"/>
      <c r="V30" s="40"/>
      <c r="W30" s="39"/>
      <c r="X30" s="41"/>
      <c r="Y30" s="41"/>
      <c r="Z30" s="41"/>
      <c r="AA30" s="41"/>
      <c r="AB30" s="41"/>
      <c r="AC30" s="41"/>
      <c r="AD30" s="41"/>
      <c r="AE30" s="41"/>
      <c r="AF30" s="41"/>
      <c r="AG30" s="41"/>
      <c r="AH30" s="41"/>
      <c r="AI30" s="41"/>
      <c r="AJ30" s="41"/>
      <c r="AK30" s="41"/>
      <c r="AL30" s="41"/>
      <c r="AM30" s="41"/>
      <c r="AN30" s="41"/>
      <c r="AO30" s="41"/>
      <c r="AP30" s="41"/>
      <c r="AQ30" s="41"/>
      <c r="AR30" s="41"/>
      <c r="AS30" s="42"/>
      <c r="AT30" s="42"/>
      <c r="AU30" s="42"/>
      <c r="AV30" s="42"/>
      <c r="AW30" s="42"/>
      <c r="AX30" s="42"/>
      <c r="AY30" s="42"/>
      <c r="AZ30" s="42"/>
      <c r="BA30" s="42"/>
      <c r="BB30" s="42"/>
      <c r="BC30" s="42"/>
      <c r="BD30" s="42"/>
      <c r="BE30" s="42"/>
      <c r="BF30" s="42"/>
      <c r="BG30" s="42"/>
      <c r="BH30" s="42"/>
      <c r="BI30" s="42"/>
      <c r="BJ30" s="42"/>
      <c r="BK30" s="42"/>
      <c r="BL30" s="42"/>
      <c r="BM30" s="42"/>
      <c r="BN30" s="42"/>
    </row>
    <row r="31" spans="1:66" s="49" customFormat="1" ht="41.4" hidden="1" customHeight="1">
      <c r="A31" s="101" t="s">
        <v>510</v>
      </c>
      <c r="B31" s="105" t="s">
        <v>598</v>
      </c>
      <c r="C31" s="105" t="s">
        <v>175</v>
      </c>
      <c r="D31" s="198" t="s">
        <v>440</v>
      </c>
      <c r="E31" s="187">
        <f>+F31+I31</f>
        <v>0</v>
      </c>
      <c r="F31" s="187"/>
      <c r="G31" s="187"/>
      <c r="H31" s="187"/>
      <c r="I31" s="187"/>
      <c r="J31" s="187">
        <f>+L31+O31</f>
        <v>0</v>
      </c>
      <c r="K31" s="187"/>
      <c r="L31" s="187"/>
      <c r="M31" s="187"/>
      <c r="N31" s="187"/>
      <c r="O31" s="187"/>
      <c r="P31" s="187">
        <f>+E31+J31</f>
        <v>0</v>
      </c>
      <c r="Q31" s="131"/>
      <c r="R31" s="39"/>
      <c r="S31" s="233"/>
      <c r="T31" s="40"/>
      <c r="U31" s="40"/>
      <c r="V31" s="40"/>
      <c r="W31" s="39"/>
      <c r="X31" s="41"/>
      <c r="Y31" s="41"/>
      <c r="Z31" s="41"/>
      <c r="AA31" s="41"/>
      <c r="AB31" s="41"/>
      <c r="AC31" s="41"/>
      <c r="AD31" s="41"/>
      <c r="AE31" s="41"/>
      <c r="AF31" s="41"/>
      <c r="AG31" s="41"/>
      <c r="AH31" s="41"/>
      <c r="AI31" s="41"/>
      <c r="AJ31" s="41"/>
      <c r="AK31" s="41"/>
      <c r="AL31" s="41"/>
      <c r="AM31" s="41"/>
      <c r="AN31" s="41"/>
      <c r="AO31" s="41"/>
      <c r="AP31" s="41"/>
      <c r="AQ31" s="41"/>
      <c r="AR31" s="41"/>
      <c r="AS31" s="42"/>
      <c r="AT31" s="42"/>
      <c r="AU31" s="42"/>
      <c r="AV31" s="42"/>
      <c r="AW31" s="42"/>
      <c r="AX31" s="42"/>
      <c r="AY31" s="42"/>
      <c r="AZ31" s="42"/>
      <c r="BA31" s="42"/>
      <c r="BB31" s="42"/>
      <c r="BC31" s="42"/>
      <c r="BD31" s="42"/>
      <c r="BE31" s="42"/>
      <c r="BF31" s="42"/>
      <c r="BG31" s="42"/>
      <c r="BH31" s="42"/>
      <c r="BI31" s="42"/>
      <c r="BJ31" s="42"/>
      <c r="BK31" s="42"/>
      <c r="BL31" s="42"/>
      <c r="BM31" s="42"/>
      <c r="BN31" s="42"/>
    </row>
    <row r="32" spans="1:66" s="49" customFormat="1" ht="31.2" hidden="1">
      <c r="A32" s="101" t="s">
        <v>849</v>
      </c>
      <c r="B32" s="101" t="s">
        <v>848</v>
      </c>
      <c r="C32" s="101" t="s">
        <v>847</v>
      </c>
      <c r="D32" s="1" t="s">
        <v>394</v>
      </c>
      <c r="E32" s="126">
        <f t="shared" si="6"/>
        <v>0</v>
      </c>
      <c r="F32" s="126"/>
      <c r="G32" s="126"/>
      <c r="H32" s="126"/>
      <c r="I32" s="126"/>
      <c r="J32" s="126">
        <f t="shared" si="7"/>
        <v>0</v>
      </c>
      <c r="K32" s="126"/>
      <c r="L32" s="126"/>
      <c r="M32" s="126"/>
      <c r="N32" s="126"/>
      <c r="O32" s="126">
        <f>300000-300000</f>
        <v>0</v>
      </c>
      <c r="P32" s="126">
        <f t="shared" si="8"/>
        <v>0</v>
      </c>
      <c r="Q32" s="131">
        <f>+P32</f>
        <v>0</v>
      </c>
      <c r="R32" s="39"/>
      <c r="S32" s="233"/>
      <c r="T32" s="40"/>
      <c r="U32" s="40"/>
      <c r="V32" s="40"/>
      <c r="W32" s="39"/>
      <c r="X32" s="41"/>
      <c r="Y32" s="41"/>
      <c r="Z32" s="41"/>
      <c r="AA32" s="41"/>
      <c r="AB32" s="41"/>
      <c r="AC32" s="41"/>
      <c r="AD32" s="41"/>
      <c r="AE32" s="41"/>
      <c r="AF32" s="41"/>
      <c r="AG32" s="41"/>
      <c r="AH32" s="41"/>
      <c r="AI32" s="41"/>
      <c r="AJ32" s="41"/>
      <c r="AK32" s="41"/>
      <c r="AL32" s="41"/>
      <c r="AM32" s="41"/>
      <c r="AN32" s="41"/>
      <c r="AO32" s="41"/>
      <c r="AP32" s="41"/>
      <c r="AQ32" s="41"/>
      <c r="AR32" s="41"/>
      <c r="AS32" s="42"/>
      <c r="AT32" s="42"/>
      <c r="AU32" s="42"/>
      <c r="AV32" s="42"/>
      <c r="AW32" s="42"/>
      <c r="AX32" s="42"/>
      <c r="AY32" s="42"/>
      <c r="AZ32" s="42"/>
      <c r="BA32" s="42"/>
      <c r="BB32" s="42"/>
      <c r="BC32" s="42"/>
      <c r="BD32" s="42"/>
      <c r="BE32" s="42"/>
      <c r="BF32" s="42"/>
      <c r="BG32" s="42"/>
      <c r="BH32" s="42"/>
      <c r="BI32" s="42"/>
      <c r="BJ32" s="42"/>
      <c r="BK32" s="42"/>
      <c r="BL32" s="42"/>
      <c r="BM32" s="42"/>
      <c r="BN32" s="42"/>
    </row>
    <row r="33" spans="1:66" s="49" customFormat="1" ht="41.4" hidden="1" customHeight="1">
      <c r="A33" s="101" t="s">
        <v>730</v>
      </c>
      <c r="B33" s="101" t="s">
        <v>729</v>
      </c>
      <c r="C33" s="101" t="s">
        <v>904</v>
      </c>
      <c r="D33" s="1" t="s">
        <v>78</v>
      </c>
      <c r="E33" s="187">
        <f t="shared" si="6"/>
        <v>0</v>
      </c>
      <c r="F33" s="187"/>
      <c r="G33" s="126"/>
      <c r="H33" s="126"/>
      <c r="I33" s="126"/>
      <c r="J33" s="126">
        <f t="shared" si="7"/>
        <v>0</v>
      </c>
      <c r="K33" s="126"/>
      <c r="L33" s="126"/>
      <c r="M33" s="126"/>
      <c r="N33" s="126"/>
      <c r="O33" s="126">
        <f>300000-300000</f>
        <v>0</v>
      </c>
      <c r="P33" s="187">
        <f t="shared" si="8"/>
        <v>0</v>
      </c>
      <c r="Q33" s="242">
        <f>+P33</f>
        <v>0</v>
      </c>
      <c r="R33" s="235"/>
      <c r="S33" s="236"/>
      <c r="T33" s="40"/>
      <c r="U33" s="40"/>
      <c r="V33" s="40"/>
      <c r="W33" s="39"/>
      <c r="X33" s="41"/>
      <c r="Y33" s="41"/>
      <c r="Z33" s="41"/>
      <c r="AA33" s="41"/>
      <c r="AB33" s="41"/>
      <c r="AC33" s="41"/>
      <c r="AD33" s="41"/>
      <c r="AE33" s="41"/>
      <c r="AF33" s="41"/>
      <c r="AG33" s="41"/>
      <c r="AH33" s="41"/>
      <c r="AI33" s="41"/>
      <c r="AJ33" s="41"/>
      <c r="AK33" s="41"/>
      <c r="AL33" s="41"/>
      <c r="AM33" s="41"/>
      <c r="AN33" s="41"/>
      <c r="AO33" s="41"/>
      <c r="AP33" s="41"/>
      <c r="AQ33" s="41"/>
      <c r="AR33" s="41"/>
      <c r="AS33" s="42"/>
      <c r="AT33" s="42"/>
      <c r="AU33" s="42"/>
      <c r="AV33" s="42"/>
      <c r="AW33" s="42"/>
      <c r="AX33" s="42"/>
      <c r="AY33" s="42"/>
      <c r="AZ33" s="42"/>
      <c r="BA33" s="42"/>
      <c r="BB33" s="42"/>
      <c r="BC33" s="42"/>
      <c r="BD33" s="42"/>
      <c r="BE33" s="42"/>
      <c r="BF33" s="42"/>
      <c r="BG33" s="42"/>
      <c r="BH33" s="42"/>
      <c r="BI33" s="42"/>
      <c r="BJ33" s="42"/>
      <c r="BK33" s="42"/>
      <c r="BL33" s="42"/>
      <c r="BM33" s="42"/>
      <c r="BN33" s="42"/>
    </row>
    <row r="34" spans="1:66" s="49" customFormat="1" ht="43.2" hidden="1" customHeight="1">
      <c r="A34" s="101" t="s">
        <v>683</v>
      </c>
      <c r="B34" s="101" t="s">
        <v>728</v>
      </c>
      <c r="C34" s="101" t="s">
        <v>85</v>
      </c>
      <c r="D34" s="1" t="s">
        <v>982</v>
      </c>
      <c r="E34" s="187">
        <f t="shared" si="6"/>
        <v>0</v>
      </c>
      <c r="F34" s="187"/>
      <c r="G34" s="187"/>
      <c r="H34" s="187"/>
      <c r="I34" s="187"/>
      <c r="J34" s="187">
        <f t="shared" si="7"/>
        <v>0</v>
      </c>
      <c r="K34" s="187"/>
      <c r="L34" s="187"/>
      <c r="M34" s="187"/>
      <c r="N34" s="187"/>
      <c r="O34" s="187"/>
      <c r="P34" s="187">
        <f t="shared" si="8"/>
        <v>0</v>
      </c>
      <c r="Q34" s="242">
        <f>+P34</f>
        <v>0</v>
      </c>
      <c r="R34" s="39"/>
      <c r="S34" s="233"/>
      <c r="T34" s="40"/>
      <c r="U34" s="40"/>
      <c r="V34" s="40"/>
      <c r="W34" s="39"/>
      <c r="X34" s="41"/>
      <c r="Y34" s="41"/>
      <c r="Z34" s="41"/>
      <c r="AA34" s="41"/>
      <c r="AB34" s="41"/>
      <c r="AC34" s="41"/>
      <c r="AD34" s="41"/>
      <c r="AE34" s="41"/>
      <c r="AF34" s="41"/>
      <c r="AG34" s="41"/>
      <c r="AH34" s="41"/>
      <c r="AI34" s="41"/>
      <c r="AJ34" s="41"/>
      <c r="AK34" s="41"/>
      <c r="AL34" s="41"/>
      <c r="AM34" s="41"/>
      <c r="AN34" s="41"/>
      <c r="AO34" s="41"/>
      <c r="AP34" s="41"/>
      <c r="AQ34" s="41"/>
      <c r="AR34" s="41"/>
      <c r="AS34" s="42"/>
      <c r="AT34" s="42"/>
      <c r="AU34" s="42"/>
      <c r="AV34" s="42"/>
      <c r="AW34" s="42"/>
      <c r="AX34" s="42"/>
      <c r="AY34" s="42"/>
      <c r="AZ34" s="42"/>
      <c r="BA34" s="42"/>
      <c r="BB34" s="42"/>
      <c r="BC34" s="42"/>
      <c r="BD34" s="42"/>
      <c r="BE34" s="42"/>
      <c r="BF34" s="42"/>
      <c r="BG34" s="42"/>
      <c r="BH34" s="42"/>
      <c r="BI34" s="42"/>
      <c r="BJ34" s="42"/>
      <c r="BK34" s="42"/>
      <c r="BL34" s="42"/>
      <c r="BM34" s="42"/>
      <c r="BN34" s="42"/>
    </row>
    <row r="35" spans="1:66" s="49" customFormat="1" ht="27.6" hidden="1">
      <c r="A35" s="111" t="s">
        <v>297</v>
      </c>
      <c r="B35" s="111" t="s">
        <v>298</v>
      </c>
      <c r="C35" s="111" t="s">
        <v>245</v>
      </c>
      <c r="D35" s="152" t="s">
        <v>895</v>
      </c>
      <c r="E35" s="187">
        <f t="shared" si="6"/>
        <v>0</v>
      </c>
      <c r="F35" s="187">
        <f>50000-50000</f>
        <v>0</v>
      </c>
      <c r="G35" s="126"/>
      <c r="H35" s="126"/>
      <c r="I35" s="126"/>
      <c r="J35" s="126">
        <f t="shared" si="7"/>
        <v>0</v>
      </c>
      <c r="K35" s="126"/>
      <c r="L35" s="126"/>
      <c r="M35" s="126"/>
      <c r="N35" s="126"/>
      <c r="O35" s="126"/>
      <c r="P35" s="116">
        <f t="shared" si="8"/>
        <v>0</v>
      </c>
      <c r="Q35" s="131">
        <f t="shared" si="5"/>
        <v>0</v>
      </c>
      <c r="R35" s="39"/>
      <c r="S35" s="233"/>
      <c r="T35" s="40"/>
      <c r="U35" s="40"/>
      <c r="V35" s="40"/>
      <c r="W35" s="39"/>
      <c r="X35" s="41"/>
      <c r="Y35" s="41"/>
      <c r="Z35" s="41"/>
      <c r="AA35" s="41"/>
      <c r="AB35" s="41"/>
      <c r="AC35" s="41"/>
      <c r="AD35" s="41"/>
      <c r="AE35" s="41"/>
      <c r="AF35" s="41"/>
      <c r="AG35" s="41"/>
      <c r="AH35" s="41"/>
      <c r="AI35" s="41"/>
      <c r="AJ35" s="41"/>
      <c r="AK35" s="41"/>
      <c r="AL35" s="41"/>
      <c r="AM35" s="41"/>
      <c r="AN35" s="41"/>
      <c r="AO35" s="41"/>
      <c r="AP35" s="41"/>
      <c r="AQ35" s="41"/>
      <c r="AR35" s="41"/>
      <c r="AS35" s="42"/>
      <c r="AT35" s="42"/>
      <c r="AU35" s="42"/>
      <c r="AV35" s="42"/>
      <c r="AW35" s="42"/>
      <c r="AX35" s="42"/>
      <c r="AY35" s="42"/>
      <c r="AZ35" s="42"/>
      <c r="BA35" s="42"/>
      <c r="BB35" s="42"/>
      <c r="BC35" s="42"/>
      <c r="BD35" s="42"/>
      <c r="BE35" s="42"/>
      <c r="BF35" s="42"/>
      <c r="BG35" s="42"/>
      <c r="BH35" s="42"/>
      <c r="BI35" s="42"/>
      <c r="BJ35" s="42"/>
      <c r="BK35" s="42"/>
      <c r="BL35" s="42"/>
      <c r="BM35" s="42"/>
      <c r="BN35" s="42"/>
    </row>
    <row r="36" spans="1:66" s="49" customFormat="1" ht="37.5" hidden="1" customHeight="1">
      <c r="A36" s="111" t="s">
        <v>980</v>
      </c>
      <c r="B36" s="111" t="s">
        <v>158</v>
      </c>
      <c r="C36" s="111" t="s">
        <v>747</v>
      </c>
      <c r="D36" s="157" t="s">
        <v>958</v>
      </c>
      <c r="E36" s="187">
        <f>+F36+I36</f>
        <v>0</v>
      </c>
      <c r="F36" s="187"/>
      <c r="G36" s="126"/>
      <c r="H36" s="126"/>
      <c r="I36" s="126"/>
      <c r="J36" s="126">
        <f>+L36+O36</f>
        <v>0</v>
      </c>
      <c r="K36" s="126"/>
      <c r="L36" s="126"/>
      <c r="M36" s="126"/>
      <c r="N36" s="126"/>
      <c r="O36" s="126"/>
      <c r="P36" s="116">
        <f>+E36+J36</f>
        <v>0</v>
      </c>
      <c r="Q36" s="242">
        <f>+P36</f>
        <v>0</v>
      </c>
      <c r="R36" s="39"/>
      <c r="S36" s="233"/>
      <c r="T36" s="40"/>
      <c r="U36" s="40"/>
      <c r="V36" s="40"/>
      <c r="W36" s="39"/>
      <c r="X36" s="41"/>
      <c r="Y36" s="41"/>
      <c r="Z36" s="41"/>
      <c r="AA36" s="41"/>
      <c r="AB36" s="41"/>
      <c r="AC36" s="41"/>
      <c r="AD36" s="41"/>
      <c r="AE36" s="41"/>
      <c r="AF36" s="41"/>
      <c r="AG36" s="41"/>
      <c r="AH36" s="41"/>
      <c r="AI36" s="41"/>
      <c r="AJ36" s="41"/>
      <c r="AK36" s="41"/>
      <c r="AL36" s="41"/>
      <c r="AM36" s="41"/>
      <c r="AN36" s="41"/>
      <c r="AO36" s="41"/>
      <c r="AP36" s="41"/>
      <c r="AQ36" s="41"/>
      <c r="AR36" s="41"/>
      <c r="AS36" s="42"/>
      <c r="AT36" s="42"/>
      <c r="AU36" s="42"/>
      <c r="AV36" s="42"/>
      <c r="AW36" s="42"/>
      <c r="AX36" s="42"/>
      <c r="AY36" s="42"/>
      <c r="AZ36" s="42"/>
      <c r="BA36" s="42"/>
      <c r="BB36" s="42"/>
      <c r="BC36" s="42"/>
      <c r="BD36" s="42"/>
      <c r="BE36" s="42"/>
      <c r="BF36" s="42"/>
      <c r="BG36" s="42"/>
      <c r="BH36" s="42"/>
      <c r="BI36" s="42"/>
      <c r="BJ36" s="42"/>
      <c r="BK36" s="42"/>
      <c r="BL36" s="42"/>
      <c r="BM36" s="42"/>
      <c r="BN36" s="42"/>
    </row>
    <row r="37" spans="1:66" s="49" customFormat="1" ht="62.4" hidden="1">
      <c r="A37" s="137" t="s">
        <v>471</v>
      </c>
      <c r="B37" s="4">
        <v>8110</v>
      </c>
      <c r="C37" s="137" t="s">
        <v>147</v>
      </c>
      <c r="D37" s="1" t="s">
        <v>809</v>
      </c>
      <c r="E37" s="126">
        <f t="shared" si="3"/>
        <v>0</v>
      </c>
      <c r="F37" s="126"/>
      <c r="G37" s="126"/>
      <c r="H37" s="126"/>
      <c r="I37" s="126"/>
      <c r="J37" s="126">
        <f t="shared" si="4"/>
        <v>0</v>
      </c>
      <c r="K37" s="126"/>
      <c r="L37" s="126"/>
      <c r="M37" s="126"/>
      <c r="N37" s="126"/>
      <c r="O37" s="126"/>
      <c r="P37" s="126">
        <f>+E37+J37</f>
        <v>0</v>
      </c>
      <c r="Q37" s="131">
        <f t="shared" si="5"/>
        <v>0</v>
      </c>
      <c r="R37" s="39"/>
      <c r="S37" s="233"/>
      <c r="T37" s="40"/>
      <c r="U37" s="40"/>
      <c r="V37" s="40"/>
      <c r="W37" s="39"/>
      <c r="X37" s="41"/>
      <c r="Y37" s="41"/>
      <c r="Z37" s="41"/>
      <c r="AA37" s="41"/>
      <c r="AB37" s="41"/>
      <c r="AC37" s="41"/>
      <c r="AD37" s="41"/>
      <c r="AE37" s="41"/>
      <c r="AF37" s="41"/>
      <c r="AG37" s="41"/>
      <c r="AH37" s="41"/>
      <c r="AI37" s="41"/>
      <c r="AJ37" s="41"/>
      <c r="AK37" s="41"/>
      <c r="AL37" s="41"/>
      <c r="AM37" s="41"/>
      <c r="AN37" s="41"/>
      <c r="AO37" s="41"/>
      <c r="AP37" s="41"/>
      <c r="AQ37" s="41"/>
      <c r="AR37" s="41"/>
      <c r="AS37" s="42"/>
      <c r="AT37" s="42"/>
      <c r="AU37" s="42"/>
      <c r="AV37" s="42"/>
      <c r="AW37" s="42"/>
      <c r="AX37" s="42"/>
      <c r="AY37" s="42"/>
      <c r="AZ37" s="42"/>
      <c r="BA37" s="42"/>
      <c r="BB37" s="42"/>
      <c r="BC37" s="42"/>
      <c r="BD37" s="42"/>
      <c r="BE37" s="42"/>
      <c r="BF37" s="42"/>
      <c r="BG37" s="42"/>
      <c r="BH37" s="42"/>
      <c r="BI37" s="42"/>
      <c r="BJ37" s="42"/>
      <c r="BK37" s="42"/>
      <c r="BL37" s="42"/>
      <c r="BM37" s="42"/>
      <c r="BN37" s="42"/>
    </row>
    <row r="38" spans="1:66" s="49" customFormat="1" ht="78" hidden="1">
      <c r="A38" s="101" t="s">
        <v>810</v>
      </c>
      <c r="B38" s="1">
        <v>9800</v>
      </c>
      <c r="C38" s="1" t="s">
        <v>515</v>
      </c>
      <c r="D38" s="1" t="s">
        <v>148</v>
      </c>
      <c r="E38" s="126">
        <f t="shared" si="3"/>
        <v>0</v>
      </c>
      <c r="F38" s="126"/>
      <c r="G38" s="126"/>
      <c r="H38" s="126"/>
      <c r="I38" s="126"/>
      <c r="J38" s="126">
        <f t="shared" si="4"/>
        <v>0</v>
      </c>
      <c r="K38" s="126"/>
      <c r="L38" s="126"/>
      <c r="M38" s="126"/>
      <c r="N38" s="126"/>
      <c r="O38" s="126"/>
      <c r="P38" s="126">
        <f>+E38+J38</f>
        <v>0</v>
      </c>
      <c r="Q38" s="131">
        <f t="shared" si="5"/>
        <v>0</v>
      </c>
      <c r="R38" s="39"/>
      <c r="S38" s="233"/>
      <c r="T38" s="40"/>
      <c r="U38" s="40"/>
      <c r="V38" s="40"/>
      <c r="W38" s="39"/>
      <c r="X38" s="41"/>
      <c r="Y38" s="41"/>
      <c r="Z38" s="41"/>
      <c r="AA38" s="41"/>
      <c r="AB38" s="41"/>
      <c r="AC38" s="41"/>
      <c r="AD38" s="41"/>
      <c r="AE38" s="41"/>
      <c r="AF38" s="41"/>
      <c r="AG38" s="41"/>
      <c r="AH38" s="41"/>
      <c r="AI38" s="41"/>
      <c r="AJ38" s="41"/>
      <c r="AK38" s="41"/>
      <c r="AL38" s="41"/>
      <c r="AM38" s="41"/>
      <c r="AN38" s="41"/>
      <c r="AO38" s="41"/>
      <c r="AP38" s="41"/>
      <c r="AQ38" s="41"/>
      <c r="AR38" s="41"/>
      <c r="AS38" s="42"/>
      <c r="AT38" s="42"/>
      <c r="AU38" s="42"/>
      <c r="AV38" s="42"/>
      <c r="AW38" s="42"/>
      <c r="AX38" s="42"/>
      <c r="AY38" s="42"/>
      <c r="AZ38" s="42"/>
      <c r="BA38" s="42"/>
      <c r="BB38" s="42"/>
      <c r="BC38" s="42"/>
      <c r="BD38" s="42"/>
      <c r="BE38" s="42"/>
      <c r="BF38" s="42"/>
      <c r="BG38" s="42"/>
      <c r="BH38" s="42"/>
      <c r="BI38" s="42"/>
      <c r="BJ38" s="42"/>
      <c r="BK38" s="42"/>
      <c r="BL38" s="42"/>
      <c r="BM38" s="42"/>
      <c r="BN38" s="42"/>
    </row>
    <row r="39" spans="1:66" s="49" customFormat="1" ht="33.6" hidden="1" customHeight="1">
      <c r="A39" s="188" t="s">
        <v>22</v>
      </c>
      <c r="B39" s="188" t="s">
        <v>497</v>
      </c>
      <c r="C39" s="188"/>
      <c r="D39" s="215" t="s">
        <v>20</v>
      </c>
      <c r="E39" s="123">
        <f t="shared" ref="E39:O39" si="9">SUM(E40:E59)-E57-E58-E56</f>
        <v>0</v>
      </c>
      <c r="F39" s="123">
        <f t="shared" si="9"/>
        <v>0</v>
      </c>
      <c r="G39" s="123">
        <f t="shared" si="9"/>
        <v>0</v>
      </c>
      <c r="H39" s="123">
        <f t="shared" si="9"/>
        <v>0</v>
      </c>
      <c r="I39" s="123">
        <f t="shared" si="9"/>
        <v>0</v>
      </c>
      <c r="J39" s="123">
        <f t="shared" si="9"/>
        <v>0</v>
      </c>
      <c r="K39" s="123">
        <f>SUM(K40:K59)-K57-K58-K56</f>
        <v>0</v>
      </c>
      <c r="L39" s="123">
        <f t="shared" si="9"/>
        <v>0</v>
      </c>
      <c r="M39" s="123">
        <f t="shared" si="9"/>
        <v>0</v>
      </c>
      <c r="N39" s="123">
        <f t="shared" si="9"/>
        <v>0</v>
      </c>
      <c r="O39" s="123">
        <f t="shared" si="9"/>
        <v>0</v>
      </c>
      <c r="P39" s="123">
        <f>+E39+J39</f>
        <v>0</v>
      </c>
      <c r="Q39" s="131">
        <f t="shared" si="5"/>
        <v>0</v>
      </c>
      <c r="R39" s="236"/>
      <c r="S39" s="236"/>
      <c r="T39" s="238"/>
      <c r="U39" s="40"/>
      <c r="V39" s="40"/>
      <c r="W39" s="39"/>
      <c r="X39" s="41"/>
      <c r="Y39" s="41"/>
      <c r="Z39" s="41"/>
      <c r="AA39" s="41"/>
      <c r="AB39" s="41"/>
      <c r="AC39" s="41"/>
      <c r="AD39" s="41"/>
      <c r="AE39" s="41"/>
      <c r="AF39" s="41"/>
      <c r="AG39" s="41"/>
      <c r="AH39" s="41"/>
      <c r="AI39" s="41"/>
      <c r="AJ39" s="41"/>
      <c r="AK39" s="41"/>
      <c r="AL39" s="41"/>
      <c r="AM39" s="41"/>
      <c r="AN39" s="41"/>
      <c r="AO39" s="41"/>
      <c r="AP39" s="41"/>
      <c r="AQ39" s="41"/>
      <c r="AR39" s="41"/>
      <c r="AS39" s="42"/>
      <c r="AT39" s="42"/>
      <c r="AU39" s="42"/>
      <c r="AV39" s="42"/>
      <c r="AW39" s="42"/>
      <c r="AX39" s="42"/>
      <c r="AY39" s="42"/>
      <c r="AZ39" s="42"/>
      <c r="BA39" s="42"/>
      <c r="BB39" s="42"/>
      <c r="BC39" s="42"/>
      <c r="BD39" s="42"/>
      <c r="BE39" s="42"/>
      <c r="BF39" s="42"/>
      <c r="BG39" s="42"/>
      <c r="BH39" s="42"/>
      <c r="BI39" s="42"/>
      <c r="BJ39" s="42"/>
      <c r="BK39" s="42"/>
      <c r="BL39" s="42"/>
      <c r="BM39" s="42"/>
      <c r="BN39" s="42"/>
    </row>
    <row r="40" spans="1:66" s="49" customFormat="1" ht="24" hidden="1">
      <c r="A40" s="106"/>
      <c r="B40" s="106" t="s">
        <v>72</v>
      </c>
      <c r="C40" s="106"/>
      <c r="D40" s="153" t="s">
        <v>494</v>
      </c>
      <c r="E40" s="115">
        <f t="shared" ref="E40:E68" si="10">+F40+I40</f>
        <v>0</v>
      </c>
      <c r="F40" s="115"/>
      <c r="G40" s="115">
        <f>5738.6-5738.6</f>
        <v>0</v>
      </c>
      <c r="H40" s="115">
        <f>137-137</f>
        <v>0</v>
      </c>
      <c r="I40" s="115"/>
      <c r="J40" s="115">
        <f>+L40+O40</f>
        <v>0</v>
      </c>
      <c r="K40" s="115"/>
      <c r="L40" s="115"/>
      <c r="M40" s="115"/>
      <c r="N40" s="115"/>
      <c r="O40" s="115"/>
      <c r="P40" s="115">
        <f t="shared" ref="P40:P54" si="11">+E40+J40</f>
        <v>0</v>
      </c>
      <c r="Q40" s="131">
        <f t="shared" si="5"/>
        <v>0</v>
      </c>
      <c r="R40" s="39"/>
      <c r="S40" s="233"/>
      <c r="T40" s="40"/>
      <c r="U40" s="40"/>
      <c r="V40" s="40"/>
      <c r="W40" s="39"/>
      <c r="X40" s="41"/>
      <c r="Y40" s="41"/>
      <c r="Z40" s="41"/>
      <c r="AA40" s="41"/>
      <c r="AB40" s="41"/>
      <c r="AC40" s="41"/>
      <c r="AD40" s="41"/>
      <c r="AE40" s="41"/>
      <c r="AF40" s="41"/>
      <c r="AG40" s="41"/>
      <c r="AH40" s="41"/>
      <c r="AI40" s="41"/>
      <c r="AJ40" s="41"/>
      <c r="AK40" s="41"/>
      <c r="AL40" s="41"/>
      <c r="AM40" s="41"/>
      <c r="AN40" s="41"/>
      <c r="AO40" s="41"/>
      <c r="AP40" s="41"/>
      <c r="AQ40" s="41"/>
      <c r="AR40" s="41"/>
      <c r="AS40" s="42"/>
      <c r="AT40" s="42"/>
      <c r="AU40" s="42"/>
      <c r="AV40" s="42"/>
      <c r="AW40" s="42"/>
      <c r="AX40" s="42"/>
      <c r="AY40" s="42"/>
      <c r="AZ40" s="42"/>
      <c r="BA40" s="42"/>
      <c r="BB40" s="42"/>
      <c r="BC40" s="42"/>
      <c r="BD40" s="42"/>
      <c r="BE40" s="42"/>
      <c r="BF40" s="42"/>
      <c r="BG40" s="42"/>
      <c r="BH40" s="42"/>
      <c r="BI40" s="42"/>
      <c r="BJ40" s="42"/>
      <c r="BK40" s="42"/>
      <c r="BL40" s="42"/>
      <c r="BM40" s="42"/>
      <c r="BN40" s="42"/>
    </row>
    <row r="41" spans="1:66" s="49" customFormat="1" ht="24" hidden="1">
      <c r="A41" s="106"/>
      <c r="B41" s="106" t="s">
        <v>496</v>
      </c>
      <c r="C41" s="106"/>
      <c r="D41" s="153" t="s">
        <v>634</v>
      </c>
      <c r="E41" s="115">
        <f t="shared" si="10"/>
        <v>0</v>
      </c>
      <c r="F41" s="115"/>
      <c r="G41" s="115">
        <f>148+138.1-286.1</f>
        <v>0</v>
      </c>
      <c r="H41" s="115">
        <f>11.5+16-27.5</f>
        <v>0</v>
      </c>
      <c r="I41" s="115"/>
      <c r="J41" s="115">
        <f>+L41+O41</f>
        <v>0</v>
      </c>
      <c r="K41" s="115"/>
      <c r="L41" s="115"/>
      <c r="M41" s="115"/>
      <c r="N41" s="115"/>
      <c r="O41" s="115"/>
      <c r="P41" s="115">
        <f t="shared" si="11"/>
        <v>0</v>
      </c>
      <c r="Q41" s="131">
        <f t="shared" si="5"/>
        <v>0</v>
      </c>
      <c r="R41" s="39"/>
      <c r="S41" s="233"/>
      <c r="T41" s="40"/>
      <c r="U41" s="40"/>
      <c r="V41" s="40"/>
      <c r="W41" s="39"/>
      <c r="X41" s="41"/>
      <c r="Y41" s="41"/>
      <c r="Z41" s="41"/>
      <c r="AA41" s="41"/>
      <c r="AB41" s="41"/>
      <c r="AC41" s="41"/>
      <c r="AD41" s="41"/>
      <c r="AE41" s="41"/>
      <c r="AF41" s="41"/>
      <c r="AG41" s="41"/>
      <c r="AH41" s="41"/>
      <c r="AI41" s="41"/>
      <c r="AJ41" s="41"/>
      <c r="AK41" s="41"/>
      <c r="AL41" s="41"/>
      <c r="AM41" s="41"/>
      <c r="AN41" s="41"/>
      <c r="AO41" s="41"/>
      <c r="AP41" s="41"/>
      <c r="AQ41" s="41"/>
      <c r="AR41" s="41"/>
      <c r="AS41" s="42"/>
      <c r="AT41" s="42"/>
      <c r="AU41" s="42"/>
      <c r="AV41" s="42"/>
      <c r="AW41" s="42"/>
      <c r="AX41" s="42"/>
      <c r="AY41" s="42"/>
      <c r="AZ41" s="42"/>
      <c r="BA41" s="42"/>
      <c r="BB41" s="42"/>
      <c r="BC41" s="42"/>
      <c r="BD41" s="42"/>
      <c r="BE41" s="42"/>
      <c r="BF41" s="42"/>
      <c r="BG41" s="42"/>
      <c r="BH41" s="42"/>
      <c r="BI41" s="42"/>
      <c r="BJ41" s="42"/>
      <c r="BK41" s="42"/>
      <c r="BL41" s="42"/>
      <c r="BM41" s="42"/>
      <c r="BN41" s="42"/>
    </row>
    <row r="42" spans="1:66" s="49" customFormat="1" ht="18" hidden="1">
      <c r="A42" s="106"/>
      <c r="B42" s="106" t="s">
        <v>73</v>
      </c>
      <c r="C42" s="106"/>
      <c r="D42" s="153" t="s">
        <v>97</v>
      </c>
      <c r="E42" s="115">
        <f t="shared" si="10"/>
        <v>0</v>
      </c>
      <c r="F42" s="115"/>
      <c r="G42" s="115">
        <f>273.6+151-424.6</f>
        <v>0</v>
      </c>
      <c r="H42" s="115">
        <f>3+14.5-17.5</f>
        <v>0</v>
      </c>
      <c r="I42" s="115"/>
      <c r="J42" s="115"/>
      <c r="K42" s="115"/>
      <c r="L42" s="115"/>
      <c r="M42" s="115"/>
      <c r="N42" s="115"/>
      <c r="O42" s="115"/>
      <c r="P42" s="115">
        <f t="shared" si="11"/>
        <v>0</v>
      </c>
      <c r="Q42" s="131">
        <f t="shared" si="5"/>
        <v>0</v>
      </c>
      <c r="R42" s="39"/>
      <c r="S42" s="234"/>
      <c r="T42" s="40"/>
      <c r="U42" s="40"/>
      <c r="V42" s="40"/>
      <c r="W42" s="39"/>
      <c r="X42" s="41"/>
      <c r="Y42" s="41"/>
      <c r="Z42" s="41"/>
      <c r="AA42" s="41"/>
      <c r="AB42" s="41"/>
      <c r="AC42" s="41"/>
      <c r="AD42" s="41"/>
      <c r="AE42" s="41"/>
      <c r="AF42" s="41"/>
      <c r="AG42" s="41"/>
      <c r="AH42" s="41"/>
      <c r="AI42" s="41"/>
      <c r="AJ42" s="41"/>
      <c r="AK42" s="41"/>
      <c r="AL42" s="41"/>
      <c r="AM42" s="41"/>
      <c r="AN42" s="41"/>
      <c r="AO42" s="41"/>
      <c r="AP42" s="41"/>
      <c r="AQ42" s="41"/>
      <c r="AR42" s="41"/>
      <c r="AS42" s="42"/>
      <c r="AT42" s="42"/>
      <c r="AU42" s="42"/>
      <c r="AV42" s="42"/>
      <c r="AW42" s="42"/>
      <c r="AX42" s="42"/>
      <c r="AY42" s="42"/>
      <c r="AZ42" s="42"/>
      <c r="BA42" s="42"/>
      <c r="BB42" s="42"/>
      <c r="BC42" s="42"/>
      <c r="BD42" s="42"/>
      <c r="BE42" s="42"/>
      <c r="BF42" s="42"/>
      <c r="BG42" s="42"/>
      <c r="BH42" s="42"/>
      <c r="BI42" s="42"/>
      <c r="BJ42" s="42"/>
      <c r="BK42" s="42"/>
      <c r="BL42" s="42"/>
      <c r="BM42" s="42"/>
      <c r="BN42" s="42"/>
    </row>
    <row r="43" spans="1:66" s="49" customFormat="1" ht="18" hidden="1">
      <c r="A43" s="106"/>
      <c r="B43" s="106" t="s">
        <v>149</v>
      </c>
      <c r="C43" s="106"/>
      <c r="D43" s="153" t="s">
        <v>495</v>
      </c>
      <c r="E43" s="115">
        <f t="shared" si="10"/>
        <v>0</v>
      </c>
      <c r="F43" s="115"/>
      <c r="G43" s="115"/>
      <c r="H43" s="115"/>
      <c r="I43" s="115"/>
      <c r="J43" s="115">
        <f>+L43+O43</f>
        <v>0</v>
      </c>
      <c r="K43" s="115">
        <f>361.9-361.9</f>
        <v>0</v>
      </c>
      <c r="L43" s="115">
        <f>361.9-361.9</f>
        <v>0</v>
      </c>
      <c r="M43" s="115"/>
      <c r="N43" s="115"/>
      <c r="O43" s="115">
        <f>8-8</f>
        <v>0</v>
      </c>
      <c r="P43" s="115">
        <f t="shared" si="11"/>
        <v>0</v>
      </c>
      <c r="Q43" s="131">
        <f t="shared" si="5"/>
        <v>0</v>
      </c>
      <c r="R43" s="39"/>
      <c r="S43" s="234"/>
      <c r="T43" s="40"/>
      <c r="U43" s="40"/>
      <c r="V43" s="40"/>
      <c r="W43" s="39"/>
      <c r="X43" s="41"/>
      <c r="Y43" s="41"/>
      <c r="Z43" s="41"/>
      <c r="AA43" s="41"/>
      <c r="AB43" s="41"/>
      <c r="AC43" s="41"/>
      <c r="AD43" s="41"/>
      <c r="AE43" s="41"/>
      <c r="AF43" s="41"/>
      <c r="AG43" s="41"/>
      <c r="AH43" s="41"/>
      <c r="AI43" s="41"/>
      <c r="AJ43" s="41"/>
      <c r="AK43" s="41"/>
      <c r="AL43" s="41"/>
      <c r="AM43" s="41"/>
      <c r="AN43" s="41"/>
      <c r="AO43" s="41"/>
      <c r="AP43" s="41"/>
      <c r="AQ43" s="41"/>
      <c r="AR43" s="41"/>
      <c r="AS43" s="42"/>
      <c r="AT43" s="42"/>
      <c r="AU43" s="42"/>
      <c r="AV43" s="42"/>
      <c r="AW43" s="42"/>
      <c r="AX43" s="42"/>
      <c r="AY43" s="42"/>
      <c r="AZ43" s="42"/>
      <c r="BA43" s="42"/>
      <c r="BB43" s="42"/>
      <c r="BC43" s="42"/>
      <c r="BD43" s="42"/>
      <c r="BE43" s="42"/>
      <c r="BF43" s="42"/>
      <c r="BG43" s="42"/>
      <c r="BH43" s="42"/>
      <c r="BI43" s="42"/>
      <c r="BJ43" s="42"/>
      <c r="BK43" s="42"/>
      <c r="BL43" s="42"/>
      <c r="BM43" s="42"/>
      <c r="BN43" s="42"/>
    </row>
    <row r="44" spans="1:66" s="49" customFormat="1" ht="17.399999999999999" hidden="1">
      <c r="A44" s="106"/>
      <c r="B44" s="106" t="s">
        <v>150</v>
      </c>
      <c r="C44" s="106"/>
      <c r="D44" s="153" t="s">
        <v>56</v>
      </c>
      <c r="E44" s="115">
        <f t="shared" si="10"/>
        <v>0</v>
      </c>
      <c r="F44" s="115"/>
      <c r="G44" s="115"/>
      <c r="H44" s="115"/>
      <c r="I44" s="115"/>
      <c r="J44" s="115"/>
      <c r="K44" s="115"/>
      <c r="L44" s="115"/>
      <c r="M44" s="115"/>
      <c r="N44" s="115"/>
      <c r="O44" s="115"/>
      <c r="P44" s="115">
        <f t="shared" si="11"/>
        <v>0</v>
      </c>
      <c r="Q44" s="131">
        <f t="shared" si="5"/>
        <v>0</v>
      </c>
      <c r="R44" s="39"/>
      <c r="S44" s="236">
        <v>1255458200</v>
      </c>
      <c r="T44" s="40"/>
      <c r="U44" s="40"/>
      <c r="V44" s="40"/>
      <c r="W44" s="39"/>
      <c r="X44" s="41"/>
      <c r="Y44" s="41"/>
      <c r="Z44" s="41"/>
      <c r="AA44" s="41"/>
      <c r="AB44" s="41"/>
      <c r="AC44" s="41"/>
      <c r="AD44" s="41"/>
      <c r="AE44" s="41"/>
      <c r="AF44" s="41"/>
      <c r="AG44" s="41"/>
      <c r="AH44" s="41"/>
      <c r="AI44" s="41"/>
      <c r="AJ44" s="41"/>
      <c r="AK44" s="41"/>
      <c r="AL44" s="41"/>
      <c r="AM44" s="41"/>
      <c r="AN44" s="41"/>
      <c r="AO44" s="41"/>
      <c r="AP44" s="41"/>
      <c r="AQ44" s="41"/>
      <c r="AR44" s="41"/>
      <c r="AS44" s="42"/>
      <c r="AT44" s="42"/>
      <c r="AU44" s="42"/>
      <c r="AV44" s="42"/>
      <c r="AW44" s="42"/>
      <c r="AX44" s="42"/>
      <c r="AY44" s="42"/>
      <c r="AZ44" s="42"/>
      <c r="BA44" s="42"/>
      <c r="BB44" s="42"/>
      <c r="BC44" s="42"/>
      <c r="BD44" s="42"/>
      <c r="BE44" s="42"/>
      <c r="BF44" s="42"/>
      <c r="BG44" s="42"/>
      <c r="BH44" s="42"/>
      <c r="BI44" s="42"/>
      <c r="BJ44" s="42"/>
      <c r="BK44" s="42"/>
      <c r="BL44" s="42"/>
      <c r="BM44" s="42"/>
      <c r="BN44" s="42"/>
    </row>
    <row r="45" spans="1:66" s="49" customFormat="1" ht="18" hidden="1">
      <c r="A45" s="106"/>
      <c r="B45" s="106" t="s">
        <v>98</v>
      </c>
      <c r="C45" s="106"/>
      <c r="D45" s="153" t="s">
        <v>576</v>
      </c>
      <c r="E45" s="115">
        <f t="shared" si="10"/>
        <v>0</v>
      </c>
      <c r="F45" s="115"/>
      <c r="G45" s="115"/>
      <c r="H45" s="115"/>
      <c r="I45" s="115"/>
      <c r="J45" s="115"/>
      <c r="K45" s="115"/>
      <c r="L45" s="115"/>
      <c r="M45" s="115"/>
      <c r="N45" s="115"/>
      <c r="O45" s="115"/>
      <c r="P45" s="115">
        <f t="shared" si="11"/>
        <v>0</v>
      </c>
      <c r="Q45" s="131">
        <f t="shared" si="5"/>
        <v>0</v>
      </c>
      <c r="R45" s="39"/>
      <c r="S45" s="233"/>
      <c r="T45" s="40"/>
      <c r="U45" s="40"/>
      <c r="V45" s="40"/>
      <c r="W45" s="39"/>
      <c r="X45" s="41"/>
      <c r="Y45" s="41"/>
      <c r="Z45" s="41"/>
      <c r="AA45" s="41"/>
      <c r="AB45" s="41"/>
      <c r="AC45" s="41"/>
      <c r="AD45" s="41"/>
      <c r="AE45" s="41"/>
      <c r="AF45" s="41"/>
      <c r="AG45" s="41"/>
      <c r="AH45" s="41"/>
      <c r="AI45" s="41"/>
      <c r="AJ45" s="41"/>
      <c r="AK45" s="41"/>
      <c r="AL45" s="41"/>
      <c r="AM45" s="41"/>
      <c r="AN45" s="41"/>
      <c r="AO45" s="41"/>
      <c r="AP45" s="41"/>
      <c r="AQ45" s="41"/>
      <c r="AR45" s="41"/>
      <c r="AS45" s="42"/>
      <c r="AT45" s="42"/>
      <c r="AU45" s="42"/>
      <c r="AV45" s="42"/>
      <c r="AW45" s="42"/>
      <c r="AX45" s="42"/>
      <c r="AY45" s="42"/>
      <c r="AZ45" s="42"/>
      <c r="BA45" s="42"/>
      <c r="BB45" s="42"/>
      <c r="BC45" s="42"/>
      <c r="BD45" s="42"/>
      <c r="BE45" s="42"/>
      <c r="BF45" s="42"/>
      <c r="BG45" s="42"/>
      <c r="BH45" s="42"/>
      <c r="BI45" s="42"/>
      <c r="BJ45" s="42"/>
      <c r="BK45" s="42"/>
      <c r="BL45" s="42"/>
      <c r="BM45" s="42"/>
      <c r="BN45" s="42"/>
    </row>
    <row r="46" spans="1:66" s="49" customFormat="1" ht="18" hidden="1">
      <c r="A46" s="106"/>
      <c r="B46" s="106" t="s">
        <v>806</v>
      </c>
      <c r="C46" s="106"/>
      <c r="D46" s="153" t="s">
        <v>679</v>
      </c>
      <c r="E46" s="115">
        <f t="shared" si="10"/>
        <v>0</v>
      </c>
      <c r="F46" s="115"/>
      <c r="G46" s="115"/>
      <c r="H46" s="115"/>
      <c r="I46" s="115"/>
      <c r="J46" s="115">
        <f t="shared" ref="J46:J54" si="12">+L46+O46</f>
        <v>0</v>
      </c>
      <c r="K46" s="115"/>
      <c r="L46" s="115"/>
      <c r="M46" s="115"/>
      <c r="N46" s="115"/>
      <c r="O46" s="115"/>
      <c r="P46" s="115">
        <f t="shared" si="11"/>
        <v>0</v>
      </c>
      <c r="Q46" s="131">
        <f t="shared" si="5"/>
        <v>0</v>
      </c>
      <c r="R46" s="39"/>
      <c r="S46" s="233"/>
      <c r="T46" s="40"/>
      <c r="U46" s="40"/>
      <c r="V46" s="40"/>
      <c r="W46" s="39"/>
      <c r="X46" s="41"/>
      <c r="Y46" s="41"/>
      <c r="Z46" s="41"/>
      <c r="AA46" s="41"/>
      <c r="AB46" s="41"/>
      <c r="AC46" s="41"/>
      <c r="AD46" s="41"/>
      <c r="AE46" s="41"/>
      <c r="AF46" s="41"/>
      <c r="AG46" s="41"/>
      <c r="AH46" s="41"/>
      <c r="AI46" s="41"/>
      <c r="AJ46" s="41"/>
      <c r="AK46" s="41"/>
      <c r="AL46" s="41"/>
      <c r="AM46" s="41"/>
      <c r="AN46" s="41"/>
      <c r="AO46" s="41"/>
      <c r="AP46" s="41"/>
      <c r="AQ46" s="41"/>
      <c r="AR46" s="41"/>
      <c r="AS46" s="42"/>
      <c r="AT46" s="42"/>
      <c r="AU46" s="42"/>
      <c r="AV46" s="42"/>
      <c r="AW46" s="42"/>
      <c r="AX46" s="42"/>
      <c r="AY46" s="42"/>
      <c r="AZ46" s="42"/>
      <c r="BA46" s="42"/>
      <c r="BB46" s="42"/>
      <c r="BC46" s="42"/>
      <c r="BD46" s="42"/>
      <c r="BE46" s="42"/>
      <c r="BF46" s="42"/>
      <c r="BG46" s="42"/>
      <c r="BH46" s="42"/>
      <c r="BI46" s="42"/>
      <c r="BJ46" s="42"/>
      <c r="BK46" s="42"/>
      <c r="BL46" s="42"/>
      <c r="BM46" s="42"/>
      <c r="BN46" s="42"/>
    </row>
    <row r="47" spans="1:66" s="49" customFormat="1" ht="24" hidden="1">
      <c r="A47" s="106"/>
      <c r="B47" s="106" t="s">
        <v>21</v>
      </c>
      <c r="C47" s="106"/>
      <c r="D47" s="153" t="s">
        <v>563</v>
      </c>
      <c r="E47" s="115">
        <f t="shared" si="10"/>
        <v>0</v>
      </c>
      <c r="F47" s="115"/>
      <c r="G47" s="115"/>
      <c r="H47" s="115"/>
      <c r="I47" s="115"/>
      <c r="J47" s="115">
        <f t="shared" si="12"/>
        <v>0</v>
      </c>
      <c r="K47" s="115"/>
      <c r="L47" s="115"/>
      <c r="M47" s="115"/>
      <c r="N47" s="115"/>
      <c r="O47" s="115"/>
      <c r="P47" s="115">
        <f t="shared" si="11"/>
        <v>0</v>
      </c>
      <c r="Q47" s="131">
        <f t="shared" si="5"/>
        <v>0</v>
      </c>
      <c r="R47" s="39"/>
      <c r="S47" s="233"/>
      <c r="T47" s="40"/>
      <c r="U47" s="40"/>
      <c r="V47" s="40"/>
      <c r="W47" s="39"/>
      <c r="X47" s="41"/>
      <c r="Y47" s="41"/>
      <c r="Z47" s="41"/>
      <c r="AA47" s="41"/>
      <c r="AB47" s="41"/>
      <c r="AC47" s="41"/>
      <c r="AD47" s="41"/>
      <c r="AE47" s="41"/>
      <c r="AF47" s="41"/>
      <c r="AG47" s="41"/>
      <c r="AH47" s="41"/>
      <c r="AI47" s="41"/>
      <c r="AJ47" s="41"/>
      <c r="AK47" s="41"/>
      <c r="AL47" s="41"/>
      <c r="AM47" s="41"/>
      <c r="AN47" s="41"/>
      <c r="AO47" s="41"/>
      <c r="AP47" s="41"/>
      <c r="AQ47" s="41"/>
      <c r="AR47" s="41"/>
      <c r="AS47" s="42"/>
      <c r="AT47" s="42"/>
      <c r="AU47" s="42"/>
      <c r="AV47" s="42"/>
      <c r="AW47" s="42"/>
      <c r="AX47" s="42"/>
      <c r="AY47" s="42"/>
      <c r="AZ47" s="42"/>
      <c r="BA47" s="42"/>
      <c r="BB47" s="42"/>
      <c r="BC47" s="42"/>
      <c r="BD47" s="42"/>
      <c r="BE47" s="42"/>
      <c r="BF47" s="42"/>
      <c r="BG47" s="42"/>
      <c r="BH47" s="42"/>
      <c r="BI47" s="42"/>
      <c r="BJ47" s="42"/>
      <c r="BK47" s="42"/>
      <c r="BL47" s="42"/>
      <c r="BM47" s="42"/>
      <c r="BN47" s="42"/>
    </row>
    <row r="48" spans="1:66" s="49" customFormat="1" ht="24" hidden="1">
      <c r="A48" s="106"/>
      <c r="B48" s="106" t="s">
        <v>889</v>
      </c>
      <c r="C48" s="106"/>
      <c r="D48" s="153" t="s">
        <v>932</v>
      </c>
      <c r="E48" s="115">
        <f t="shared" si="10"/>
        <v>0</v>
      </c>
      <c r="F48" s="115"/>
      <c r="G48" s="115"/>
      <c r="H48" s="115"/>
      <c r="I48" s="115"/>
      <c r="J48" s="115">
        <f t="shared" si="12"/>
        <v>0</v>
      </c>
      <c r="K48" s="115"/>
      <c r="L48" s="115"/>
      <c r="M48" s="115"/>
      <c r="N48" s="115"/>
      <c r="O48" s="115"/>
      <c r="P48" s="115">
        <f t="shared" si="11"/>
        <v>0</v>
      </c>
      <c r="Q48" s="131">
        <f t="shared" si="5"/>
        <v>0</v>
      </c>
      <c r="R48" s="39"/>
      <c r="S48" s="233"/>
      <c r="T48" s="40"/>
      <c r="U48" s="40"/>
      <c r="V48" s="40"/>
      <c r="W48" s="39"/>
      <c r="X48" s="41"/>
      <c r="Y48" s="41"/>
      <c r="Z48" s="41"/>
      <c r="AA48" s="41"/>
      <c r="AB48" s="41"/>
      <c r="AC48" s="41"/>
      <c r="AD48" s="41"/>
      <c r="AE48" s="41"/>
      <c r="AF48" s="41"/>
      <c r="AG48" s="41"/>
      <c r="AH48" s="41"/>
      <c r="AI48" s="41"/>
      <c r="AJ48" s="41"/>
      <c r="AK48" s="41"/>
      <c r="AL48" s="41"/>
      <c r="AM48" s="41"/>
      <c r="AN48" s="41"/>
      <c r="AO48" s="41"/>
      <c r="AP48" s="41"/>
      <c r="AQ48" s="41"/>
      <c r="AR48" s="41"/>
      <c r="AS48" s="42"/>
      <c r="AT48" s="42"/>
      <c r="AU48" s="42"/>
      <c r="AV48" s="42"/>
      <c r="AW48" s="42"/>
      <c r="AX48" s="42"/>
      <c r="AY48" s="42"/>
      <c r="AZ48" s="42"/>
      <c r="BA48" s="42"/>
      <c r="BB48" s="42"/>
      <c r="BC48" s="42"/>
      <c r="BD48" s="42"/>
      <c r="BE48" s="42"/>
      <c r="BF48" s="42"/>
      <c r="BG48" s="42"/>
      <c r="BH48" s="42"/>
      <c r="BI48" s="42"/>
      <c r="BJ48" s="42"/>
      <c r="BK48" s="42"/>
      <c r="BL48" s="42"/>
      <c r="BM48" s="42"/>
      <c r="BN48" s="42"/>
    </row>
    <row r="49" spans="1:66" s="49" customFormat="1" ht="40.200000000000003" hidden="1" customHeight="1">
      <c r="A49" s="125" t="s">
        <v>295</v>
      </c>
      <c r="B49" s="138" t="s">
        <v>695</v>
      </c>
      <c r="C49" s="1" t="s">
        <v>80</v>
      </c>
      <c r="D49" s="1" t="s">
        <v>81</v>
      </c>
      <c r="E49" s="124">
        <f t="shared" si="10"/>
        <v>0</v>
      </c>
      <c r="F49" s="124"/>
      <c r="G49" s="124"/>
      <c r="H49" s="124"/>
      <c r="I49" s="124"/>
      <c r="J49" s="124">
        <f>+L49+O49</f>
        <v>0</v>
      </c>
      <c r="K49" s="124"/>
      <c r="L49" s="124"/>
      <c r="M49" s="124"/>
      <c r="N49" s="124"/>
      <c r="O49" s="124"/>
      <c r="P49" s="124">
        <f>+E49+J49</f>
        <v>0</v>
      </c>
      <c r="Q49" s="131">
        <f t="shared" si="5"/>
        <v>0</v>
      </c>
      <c r="R49" s="235"/>
      <c r="S49" s="236"/>
      <c r="T49" s="40"/>
      <c r="U49" s="40"/>
      <c r="V49" s="40"/>
      <c r="W49" s="39"/>
      <c r="X49" s="41"/>
      <c r="Y49" s="41"/>
      <c r="Z49" s="41"/>
      <c r="AA49" s="41"/>
      <c r="AB49" s="41"/>
      <c r="AC49" s="41"/>
      <c r="AD49" s="41"/>
      <c r="AE49" s="41"/>
      <c r="AF49" s="41"/>
      <c r="AG49" s="41"/>
      <c r="AH49" s="41"/>
      <c r="AI49" s="41"/>
      <c r="AJ49" s="41"/>
      <c r="AK49" s="41"/>
      <c r="AL49" s="41"/>
      <c r="AM49" s="41"/>
      <c r="AN49" s="41"/>
      <c r="AO49" s="41"/>
      <c r="AP49" s="41"/>
      <c r="AQ49" s="41"/>
      <c r="AR49" s="41"/>
      <c r="AS49" s="42"/>
      <c r="AT49" s="42"/>
      <c r="AU49" s="42"/>
      <c r="AV49" s="42"/>
      <c r="AW49" s="42"/>
      <c r="AX49" s="42"/>
      <c r="AY49" s="42"/>
      <c r="AZ49" s="42"/>
      <c r="BA49" s="42"/>
      <c r="BB49" s="42"/>
      <c r="BC49" s="42"/>
      <c r="BD49" s="42"/>
      <c r="BE49" s="42"/>
      <c r="BF49" s="42"/>
      <c r="BG49" s="42"/>
      <c r="BH49" s="42"/>
      <c r="BI49" s="42"/>
      <c r="BJ49" s="42"/>
      <c r="BK49" s="42"/>
      <c r="BL49" s="42"/>
      <c r="BM49" s="42"/>
      <c r="BN49" s="42"/>
    </row>
    <row r="50" spans="1:66" s="49" customFormat="1" ht="52.95" hidden="1" customHeight="1">
      <c r="A50" s="101" t="s">
        <v>511</v>
      </c>
      <c r="B50" s="111" t="s">
        <v>35</v>
      </c>
      <c r="C50" s="111" t="s">
        <v>390</v>
      </c>
      <c r="D50" s="152" t="s">
        <v>512</v>
      </c>
      <c r="E50" s="87">
        <f t="shared" si="10"/>
        <v>0</v>
      </c>
      <c r="F50" s="87">
        <f>500000-500000</f>
        <v>0</v>
      </c>
      <c r="G50" s="87"/>
      <c r="H50" s="87"/>
      <c r="I50" s="87"/>
      <c r="J50" s="87">
        <f t="shared" si="12"/>
        <v>0</v>
      </c>
      <c r="K50" s="87"/>
      <c r="L50" s="87"/>
      <c r="M50" s="87"/>
      <c r="N50" s="87"/>
      <c r="O50" s="87"/>
      <c r="P50" s="87">
        <f t="shared" si="11"/>
        <v>0</v>
      </c>
      <c r="Q50" s="131">
        <f t="shared" si="5"/>
        <v>0</v>
      </c>
      <c r="R50" s="39"/>
      <c r="S50" s="233"/>
      <c r="T50" s="40"/>
      <c r="U50" s="40"/>
      <c r="V50" s="40"/>
      <c r="W50" s="39"/>
      <c r="X50" s="41"/>
      <c r="Y50" s="41"/>
      <c r="Z50" s="41"/>
      <c r="AA50" s="41"/>
      <c r="AB50" s="41"/>
      <c r="AC50" s="41"/>
      <c r="AD50" s="41"/>
      <c r="AE50" s="41"/>
      <c r="AF50" s="41"/>
      <c r="AG50" s="41"/>
      <c r="AH50" s="41"/>
      <c r="AI50" s="41"/>
      <c r="AJ50" s="41"/>
      <c r="AK50" s="41"/>
      <c r="AL50" s="41"/>
      <c r="AM50" s="41"/>
      <c r="AN50" s="41"/>
      <c r="AO50" s="41"/>
      <c r="AP50" s="41"/>
      <c r="AQ50" s="41"/>
      <c r="AR50" s="41"/>
      <c r="AS50" s="42"/>
      <c r="AT50" s="42"/>
      <c r="AU50" s="42"/>
      <c r="AV50" s="42"/>
      <c r="AW50" s="42"/>
      <c r="AX50" s="42"/>
      <c r="AY50" s="42"/>
      <c r="AZ50" s="42"/>
      <c r="BA50" s="42"/>
      <c r="BB50" s="42"/>
      <c r="BC50" s="42"/>
      <c r="BD50" s="42"/>
      <c r="BE50" s="42"/>
      <c r="BF50" s="42"/>
      <c r="BG50" s="42"/>
      <c r="BH50" s="42"/>
      <c r="BI50" s="42"/>
      <c r="BJ50" s="42"/>
      <c r="BK50" s="42"/>
      <c r="BL50" s="42"/>
      <c r="BM50" s="42"/>
      <c r="BN50" s="42"/>
    </row>
    <row r="51" spans="1:66" s="49" customFormat="1" ht="82.8" hidden="1">
      <c r="A51" s="106"/>
      <c r="B51" s="103" t="s">
        <v>675</v>
      </c>
      <c r="C51" s="103"/>
      <c r="D51" s="154" t="s">
        <v>501</v>
      </c>
      <c r="E51" s="94">
        <f t="shared" si="10"/>
        <v>0</v>
      </c>
      <c r="F51" s="94"/>
      <c r="G51" s="94"/>
      <c r="H51" s="94"/>
      <c r="I51" s="94"/>
      <c r="J51" s="94">
        <f t="shared" si="12"/>
        <v>0</v>
      </c>
      <c r="K51" s="94"/>
      <c r="L51" s="94"/>
      <c r="M51" s="94"/>
      <c r="N51" s="94"/>
      <c r="O51" s="94"/>
      <c r="P51" s="94">
        <f t="shared" si="11"/>
        <v>0</v>
      </c>
      <c r="Q51" s="131">
        <f t="shared" si="5"/>
        <v>0</v>
      </c>
      <c r="R51" s="39"/>
      <c r="S51" s="233"/>
      <c r="T51" s="40"/>
      <c r="U51" s="40"/>
      <c r="V51" s="40"/>
      <c r="W51" s="39"/>
      <c r="X51" s="41"/>
      <c r="Y51" s="41"/>
      <c r="Z51" s="41"/>
      <c r="AA51" s="41"/>
      <c r="AB51" s="41"/>
      <c r="AC51" s="41"/>
      <c r="AD51" s="41"/>
      <c r="AE51" s="41"/>
      <c r="AF51" s="41"/>
      <c r="AG51" s="41"/>
      <c r="AH51" s="41"/>
      <c r="AI51" s="41"/>
      <c r="AJ51" s="41"/>
      <c r="AK51" s="41"/>
      <c r="AL51" s="41"/>
      <c r="AM51" s="41"/>
      <c r="AN51" s="41"/>
      <c r="AO51" s="41"/>
      <c r="AP51" s="41"/>
      <c r="AQ51" s="41"/>
      <c r="AR51" s="41"/>
      <c r="AS51" s="42"/>
      <c r="AT51" s="42"/>
      <c r="AU51" s="42"/>
      <c r="AV51" s="42"/>
      <c r="AW51" s="42"/>
      <c r="AX51" s="42"/>
      <c r="AY51" s="42"/>
      <c r="AZ51" s="42"/>
      <c r="BA51" s="42"/>
      <c r="BB51" s="42"/>
      <c r="BC51" s="42"/>
      <c r="BD51" s="42"/>
      <c r="BE51" s="42"/>
      <c r="BF51" s="42"/>
      <c r="BG51" s="42"/>
      <c r="BH51" s="42"/>
      <c r="BI51" s="42"/>
      <c r="BJ51" s="42"/>
      <c r="BK51" s="42"/>
      <c r="BL51" s="42"/>
      <c r="BM51" s="42"/>
      <c r="BN51" s="42"/>
    </row>
    <row r="52" spans="1:66" s="49" customFormat="1" ht="29.4" hidden="1" customHeight="1">
      <c r="A52" s="101" t="s">
        <v>612</v>
      </c>
      <c r="B52" s="105" t="s">
        <v>989</v>
      </c>
      <c r="C52" s="105" t="s">
        <v>988</v>
      </c>
      <c r="D52" s="198" t="s">
        <v>442</v>
      </c>
      <c r="E52" s="87">
        <f t="shared" si="10"/>
        <v>0</v>
      </c>
      <c r="F52" s="87"/>
      <c r="G52" s="87"/>
      <c r="H52" s="87"/>
      <c r="I52" s="87"/>
      <c r="J52" s="87">
        <f t="shared" si="12"/>
        <v>0</v>
      </c>
      <c r="K52" s="87"/>
      <c r="L52" s="87"/>
      <c r="M52" s="87"/>
      <c r="N52" s="87"/>
      <c r="O52" s="87"/>
      <c r="P52" s="87">
        <f t="shared" si="11"/>
        <v>0</v>
      </c>
      <c r="Q52" s="131">
        <f t="shared" si="5"/>
        <v>0</v>
      </c>
      <c r="R52" s="39"/>
      <c r="S52" s="233"/>
      <c r="T52" s="40"/>
      <c r="U52" s="40"/>
      <c r="V52" s="40"/>
      <c r="W52" s="39"/>
      <c r="X52" s="41"/>
      <c r="Y52" s="41"/>
      <c r="Z52" s="41"/>
      <c r="AA52" s="41"/>
      <c r="AB52" s="41"/>
      <c r="AC52" s="41"/>
      <c r="AD52" s="41"/>
      <c r="AE52" s="41"/>
      <c r="AF52" s="41"/>
      <c r="AG52" s="41"/>
      <c r="AH52" s="41"/>
      <c r="AI52" s="41"/>
      <c r="AJ52" s="41"/>
      <c r="AK52" s="41"/>
      <c r="AL52" s="41"/>
      <c r="AM52" s="41"/>
      <c r="AN52" s="41"/>
      <c r="AO52" s="41"/>
      <c r="AP52" s="41"/>
      <c r="AQ52" s="41"/>
      <c r="AR52" s="41"/>
      <c r="AS52" s="42"/>
      <c r="AT52" s="42"/>
      <c r="AU52" s="42"/>
      <c r="AV52" s="42"/>
      <c r="AW52" s="42"/>
      <c r="AX52" s="42"/>
      <c r="AY52" s="42"/>
      <c r="AZ52" s="42"/>
      <c r="BA52" s="42"/>
      <c r="BB52" s="42"/>
      <c r="BC52" s="42"/>
      <c r="BD52" s="42"/>
      <c r="BE52" s="42"/>
      <c r="BF52" s="42"/>
      <c r="BG52" s="42"/>
      <c r="BH52" s="42"/>
      <c r="BI52" s="42"/>
      <c r="BJ52" s="42"/>
      <c r="BK52" s="42"/>
      <c r="BL52" s="42"/>
      <c r="BM52" s="42"/>
      <c r="BN52" s="42"/>
    </row>
    <row r="53" spans="1:66" s="49" customFormat="1" ht="41.4" hidden="1" customHeight="1">
      <c r="A53" s="101" t="s">
        <v>614</v>
      </c>
      <c r="B53" s="105" t="s">
        <v>598</v>
      </c>
      <c r="C53" s="105" t="s">
        <v>175</v>
      </c>
      <c r="D53" s="198" t="s">
        <v>440</v>
      </c>
      <c r="E53" s="87">
        <f>+F53+I53</f>
        <v>0</v>
      </c>
      <c r="F53" s="87"/>
      <c r="G53" s="87"/>
      <c r="H53" s="87"/>
      <c r="I53" s="87"/>
      <c r="J53" s="87">
        <f>+L53+O53</f>
        <v>0</v>
      </c>
      <c r="K53" s="87"/>
      <c r="L53" s="87"/>
      <c r="M53" s="87"/>
      <c r="N53" s="87"/>
      <c r="O53" s="87"/>
      <c r="P53" s="87">
        <f>+E53+J53</f>
        <v>0</v>
      </c>
      <c r="Q53" s="131">
        <f t="shared" si="5"/>
        <v>0</v>
      </c>
      <c r="R53" s="39"/>
      <c r="S53" s="233"/>
      <c r="T53" s="40"/>
      <c r="U53" s="40"/>
      <c r="V53" s="40"/>
      <c r="W53" s="39"/>
      <c r="X53" s="41"/>
      <c r="Y53" s="41"/>
      <c r="Z53" s="41"/>
      <c r="AA53" s="41"/>
      <c r="AB53" s="41"/>
      <c r="AC53" s="41"/>
      <c r="AD53" s="41"/>
      <c r="AE53" s="41"/>
      <c r="AF53" s="41"/>
      <c r="AG53" s="41"/>
      <c r="AH53" s="41"/>
      <c r="AI53" s="41"/>
      <c r="AJ53" s="41"/>
      <c r="AK53" s="41"/>
      <c r="AL53" s="41"/>
      <c r="AM53" s="41"/>
      <c r="AN53" s="41"/>
      <c r="AO53" s="41"/>
      <c r="AP53" s="41"/>
      <c r="AQ53" s="41"/>
      <c r="AR53" s="41"/>
      <c r="AS53" s="42"/>
      <c r="AT53" s="42"/>
      <c r="AU53" s="42"/>
      <c r="AV53" s="42"/>
      <c r="AW53" s="42"/>
      <c r="AX53" s="42"/>
      <c r="AY53" s="42"/>
      <c r="AZ53" s="42"/>
      <c r="BA53" s="42"/>
      <c r="BB53" s="42"/>
      <c r="BC53" s="42"/>
      <c r="BD53" s="42"/>
      <c r="BE53" s="42"/>
      <c r="BF53" s="42"/>
      <c r="BG53" s="42"/>
      <c r="BH53" s="42"/>
      <c r="BI53" s="42"/>
      <c r="BJ53" s="42"/>
      <c r="BK53" s="42"/>
      <c r="BL53" s="42"/>
      <c r="BM53" s="42"/>
      <c r="BN53" s="42"/>
    </row>
    <row r="54" spans="1:66" s="49" customFormat="1" ht="61.2" hidden="1" customHeight="1">
      <c r="A54" s="105" t="s">
        <v>613</v>
      </c>
      <c r="B54" s="105" t="s">
        <v>990</v>
      </c>
      <c r="C54" s="105" t="s">
        <v>515</v>
      </c>
      <c r="D54" s="121" t="s">
        <v>148</v>
      </c>
      <c r="E54" s="87">
        <f t="shared" si="10"/>
        <v>0</v>
      </c>
      <c r="F54" s="87"/>
      <c r="G54" s="87"/>
      <c r="H54" s="87"/>
      <c r="I54" s="87"/>
      <c r="J54" s="87">
        <f t="shared" si="12"/>
        <v>0</v>
      </c>
      <c r="K54" s="87"/>
      <c r="L54" s="87"/>
      <c r="M54" s="87"/>
      <c r="N54" s="87"/>
      <c r="O54" s="87"/>
      <c r="P54" s="87">
        <f t="shared" si="11"/>
        <v>0</v>
      </c>
      <c r="Q54" s="131">
        <f t="shared" si="5"/>
        <v>0</v>
      </c>
      <c r="R54" s="39"/>
      <c r="S54" s="233"/>
      <c r="T54" s="40"/>
      <c r="U54" s="40"/>
      <c r="V54" s="40"/>
      <c r="W54" s="39"/>
      <c r="X54" s="41"/>
      <c r="Y54" s="41"/>
      <c r="Z54" s="41"/>
      <c r="AA54" s="41"/>
      <c r="AB54" s="41"/>
      <c r="AC54" s="41"/>
      <c r="AD54" s="41"/>
      <c r="AE54" s="41"/>
      <c r="AF54" s="41"/>
      <c r="AG54" s="41"/>
      <c r="AH54" s="41"/>
      <c r="AI54" s="41"/>
      <c r="AJ54" s="41"/>
      <c r="AK54" s="41"/>
      <c r="AL54" s="41"/>
      <c r="AM54" s="41"/>
      <c r="AN54" s="41"/>
      <c r="AO54" s="41"/>
      <c r="AP54" s="41"/>
      <c r="AQ54" s="41"/>
      <c r="AR54" s="41"/>
      <c r="AS54" s="42"/>
      <c r="AT54" s="42"/>
      <c r="AU54" s="42"/>
      <c r="AV54" s="42"/>
      <c r="AW54" s="42"/>
      <c r="AX54" s="42"/>
      <c r="AY54" s="42"/>
      <c r="AZ54" s="42"/>
      <c r="BA54" s="42"/>
      <c r="BB54" s="42"/>
      <c r="BC54" s="42"/>
      <c r="BD54" s="42"/>
      <c r="BE54" s="42"/>
      <c r="BF54" s="42"/>
      <c r="BG54" s="42"/>
      <c r="BH54" s="42"/>
      <c r="BI54" s="42"/>
      <c r="BJ54" s="42"/>
      <c r="BK54" s="42"/>
      <c r="BL54" s="42"/>
      <c r="BM54" s="42"/>
      <c r="BN54" s="42"/>
    </row>
    <row r="55" spans="1:66" s="49" customFormat="1" ht="18" hidden="1">
      <c r="A55" s="106"/>
      <c r="B55" s="199"/>
      <c r="C55" s="199"/>
      <c r="D55" s="121" t="s">
        <v>184</v>
      </c>
      <c r="E55" s="87">
        <f t="shared" si="10"/>
        <v>0</v>
      </c>
      <c r="F55" s="87"/>
      <c r="G55" s="87"/>
      <c r="H55" s="87"/>
      <c r="I55" s="87"/>
      <c r="J55" s="87"/>
      <c r="K55" s="87"/>
      <c r="L55" s="87"/>
      <c r="M55" s="87"/>
      <c r="N55" s="87"/>
      <c r="O55" s="87"/>
      <c r="P55" s="87"/>
      <c r="Q55" s="131">
        <f t="shared" si="5"/>
        <v>0</v>
      </c>
      <c r="R55" s="39"/>
      <c r="S55" s="233"/>
      <c r="T55" s="40"/>
      <c r="U55" s="40"/>
      <c r="V55" s="40"/>
      <c r="W55" s="39"/>
      <c r="X55" s="41"/>
      <c r="Y55" s="41"/>
      <c r="Z55" s="41"/>
      <c r="AA55" s="41"/>
      <c r="AB55" s="41"/>
      <c r="AC55" s="41"/>
      <c r="AD55" s="41"/>
      <c r="AE55" s="41"/>
      <c r="AF55" s="41"/>
      <c r="AG55" s="41"/>
      <c r="AH55" s="41"/>
      <c r="AI55" s="41"/>
      <c r="AJ55" s="41"/>
      <c r="AK55" s="41"/>
      <c r="AL55" s="41"/>
      <c r="AM55" s="41"/>
      <c r="AN55" s="41"/>
      <c r="AO55" s="41"/>
      <c r="AP55" s="41"/>
      <c r="AQ55" s="41"/>
      <c r="AR55" s="41"/>
      <c r="AS55" s="42"/>
      <c r="AT55" s="42"/>
      <c r="AU55" s="42"/>
      <c r="AV55" s="42"/>
      <c r="AW55" s="42"/>
      <c r="AX55" s="42"/>
      <c r="AY55" s="42"/>
      <c r="AZ55" s="42"/>
      <c r="BA55" s="42"/>
      <c r="BB55" s="42"/>
      <c r="BC55" s="42"/>
      <c r="BD55" s="42"/>
      <c r="BE55" s="42"/>
      <c r="BF55" s="42"/>
      <c r="BG55" s="42"/>
      <c r="BH55" s="42"/>
      <c r="BI55" s="42"/>
      <c r="BJ55" s="42"/>
      <c r="BK55" s="42"/>
      <c r="BL55" s="42"/>
      <c r="BM55" s="42"/>
      <c r="BN55" s="42"/>
    </row>
    <row r="56" spans="1:66" s="49" customFormat="1" ht="82.8" hidden="1">
      <c r="A56" s="106"/>
      <c r="B56" s="199"/>
      <c r="C56" s="199"/>
      <c r="D56" s="200" t="s">
        <v>557</v>
      </c>
      <c r="E56" s="84">
        <f t="shared" si="10"/>
        <v>0</v>
      </c>
      <c r="F56" s="84"/>
      <c r="G56" s="84"/>
      <c r="H56" s="84"/>
      <c r="I56" s="84"/>
      <c r="J56" s="84">
        <f>+L56+O56</f>
        <v>0</v>
      </c>
      <c r="K56" s="84"/>
      <c r="L56" s="84"/>
      <c r="M56" s="84"/>
      <c r="N56" s="84"/>
      <c r="O56" s="84"/>
      <c r="P56" s="84">
        <f>+E56+J56</f>
        <v>0</v>
      </c>
      <c r="Q56" s="131">
        <f t="shared" si="5"/>
        <v>0</v>
      </c>
      <c r="R56" s="39"/>
      <c r="S56" s="233"/>
      <c r="T56" s="40"/>
      <c r="U56" s="40"/>
      <c r="V56" s="40"/>
      <c r="W56" s="39"/>
      <c r="X56" s="41"/>
      <c r="Y56" s="41"/>
      <c r="Z56" s="41"/>
      <c r="AA56" s="41"/>
      <c r="AB56" s="41"/>
      <c r="AC56" s="41"/>
      <c r="AD56" s="41"/>
      <c r="AE56" s="41"/>
      <c r="AF56" s="41"/>
      <c r="AG56" s="41"/>
      <c r="AH56" s="41"/>
      <c r="AI56" s="41"/>
      <c r="AJ56" s="41"/>
      <c r="AK56" s="41"/>
      <c r="AL56" s="41"/>
      <c r="AM56" s="41"/>
      <c r="AN56" s="41"/>
      <c r="AO56" s="41"/>
      <c r="AP56" s="41"/>
      <c r="AQ56" s="41"/>
      <c r="AR56" s="41"/>
      <c r="AS56" s="42"/>
      <c r="AT56" s="42"/>
      <c r="AU56" s="42"/>
      <c r="AV56" s="42"/>
      <c r="AW56" s="42"/>
      <c r="AX56" s="42"/>
      <c r="AY56" s="42"/>
      <c r="AZ56" s="42"/>
      <c r="BA56" s="42"/>
      <c r="BB56" s="42"/>
      <c r="BC56" s="42"/>
      <c r="BD56" s="42"/>
      <c r="BE56" s="42"/>
      <c r="BF56" s="42"/>
      <c r="BG56" s="42"/>
      <c r="BH56" s="42"/>
      <c r="BI56" s="42"/>
      <c r="BJ56" s="42"/>
      <c r="BK56" s="42"/>
      <c r="BL56" s="42"/>
      <c r="BM56" s="42"/>
      <c r="BN56" s="42"/>
    </row>
    <row r="57" spans="1:66" s="49" customFormat="1" ht="193.2" hidden="1">
      <c r="A57" s="106"/>
      <c r="B57" s="199"/>
      <c r="C57" s="199"/>
      <c r="D57" s="200" t="s">
        <v>906</v>
      </c>
      <c r="E57" s="84">
        <f t="shared" si="10"/>
        <v>0</v>
      </c>
      <c r="F57" s="84"/>
      <c r="G57" s="84"/>
      <c r="H57" s="84"/>
      <c r="I57" s="84"/>
      <c r="J57" s="84">
        <f>+L57+O57</f>
        <v>0</v>
      </c>
      <c r="K57" s="84"/>
      <c r="L57" s="84"/>
      <c r="M57" s="84"/>
      <c r="N57" s="84"/>
      <c r="O57" s="84"/>
      <c r="P57" s="84">
        <f>+E57+J57</f>
        <v>0</v>
      </c>
      <c r="Q57" s="131">
        <f t="shared" si="5"/>
        <v>0</v>
      </c>
      <c r="R57" s="39"/>
      <c r="S57" s="233"/>
      <c r="T57" s="40"/>
      <c r="U57" s="40"/>
      <c r="V57" s="40"/>
      <c r="W57" s="39"/>
      <c r="X57" s="41"/>
      <c r="Y57" s="41"/>
      <c r="Z57" s="41"/>
      <c r="AA57" s="41"/>
      <c r="AB57" s="41"/>
      <c r="AC57" s="41"/>
      <c r="AD57" s="41"/>
      <c r="AE57" s="41"/>
      <c r="AF57" s="41"/>
      <c r="AG57" s="41"/>
      <c r="AH57" s="41"/>
      <c r="AI57" s="41"/>
      <c r="AJ57" s="41"/>
      <c r="AK57" s="41"/>
      <c r="AL57" s="41"/>
      <c r="AM57" s="41"/>
      <c r="AN57" s="41"/>
      <c r="AO57" s="41"/>
      <c r="AP57" s="41"/>
      <c r="AQ57" s="41"/>
      <c r="AR57" s="41"/>
      <c r="AS57" s="42"/>
      <c r="AT57" s="42"/>
      <c r="AU57" s="42"/>
      <c r="AV57" s="42"/>
      <c r="AW57" s="42"/>
      <c r="AX57" s="42"/>
      <c r="AY57" s="42"/>
      <c r="AZ57" s="42"/>
      <c r="BA57" s="42"/>
      <c r="BB57" s="42"/>
      <c r="BC57" s="42"/>
      <c r="BD57" s="42"/>
      <c r="BE57" s="42"/>
      <c r="BF57" s="42"/>
      <c r="BG57" s="42"/>
      <c r="BH57" s="42"/>
      <c r="BI57" s="42"/>
      <c r="BJ57" s="42"/>
      <c r="BK57" s="42"/>
      <c r="BL57" s="42"/>
      <c r="BM57" s="42"/>
      <c r="BN57" s="42"/>
    </row>
    <row r="58" spans="1:66" s="49" customFormat="1" ht="69" hidden="1">
      <c r="A58" s="106"/>
      <c r="B58" s="99"/>
      <c r="C58" s="99"/>
      <c r="D58" s="201" t="s">
        <v>19</v>
      </c>
      <c r="E58" s="88">
        <f t="shared" si="10"/>
        <v>0</v>
      </c>
      <c r="F58" s="88"/>
      <c r="G58" s="88"/>
      <c r="H58" s="88"/>
      <c r="I58" s="88"/>
      <c r="J58" s="88">
        <f>+L58+O58</f>
        <v>0</v>
      </c>
      <c r="K58" s="88"/>
      <c r="L58" s="88"/>
      <c r="M58" s="88"/>
      <c r="N58" s="88"/>
      <c r="O58" s="88"/>
      <c r="P58" s="88">
        <f>+E58+J58</f>
        <v>0</v>
      </c>
      <c r="Q58" s="131">
        <f t="shared" si="5"/>
        <v>0</v>
      </c>
      <c r="R58" s="39"/>
      <c r="S58" s="233"/>
      <c r="T58" s="40"/>
      <c r="U58" s="40"/>
      <c r="V58" s="40"/>
      <c r="W58" s="39"/>
      <c r="X58" s="41"/>
      <c r="Y58" s="41"/>
      <c r="Z58" s="41"/>
      <c r="AA58" s="41"/>
      <c r="AB58" s="41"/>
      <c r="AC58" s="41"/>
      <c r="AD58" s="41"/>
      <c r="AE58" s="41"/>
      <c r="AF58" s="41"/>
      <c r="AG58" s="41"/>
      <c r="AH58" s="41"/>
      <c r="AI58" s="41"/>
      <c r="AJ58" s="41"/>
      <c r="AK58" s="41"/>
      <c r="AL58" s="41"/>
      <c r="AM58" s="41"/>
      <c r="AN58" s="41"/>
      <c r="AO58" s="41"/>
      <c r="AP58" s="41"/>
      <c r="AQ58" s="41"/>
      <c r="AR58" s="41"/>
      <c r="AS58" s="42"/>
      <c r="AT58" s="42"/>
      <c r="AU58" s="42"/>
      <c r="AV58" s="42"/>
      <c r="AW58" s="42"/>
      <c r="AX58" s="42"/>
      <c r="AY58" s="42"/>
      <c r="AZ58" s="42"/>
      <c r="BA58" s="42"/>
      <c r="BB58" s="42"/>
      <c r="BC58" s="42"/>
      <c r="BD58" s="42"/>
      <c r="BE58" s="42"/>
      <c r="BF58" s="42"/>
      <c r="BG58" s="42"/>
      <c r="BH58" s="42"/>
      <c r="BI58" s="42"/>
      <c r="BJ58" s="42"/>
      <c r="BK58" s="42"/>
      <c r="BL58" s="42"/>
      <c r="BM58" s="42"/>
      <c r="BN58" s="42"/>
    </row>
    <row r="59" spans="1:66" s="49" customFormat="1" ht="24" hidden="1">
      <c r="A59" s="106"/>
      <c r="B59" s="106" t="s">
        <v>632</v>
      </c>
      <c r="C59" s="106"/>
      <c r="D59" s="153" t="s">
        <v>458</v>
      </c>
      <c r="E59" s="115">
        <f t="shared" si="10"/>
        <v>0</v>
      </c>
      <c r="F59" s="115"/>
      <c r="G59" s="115"/>
      <c r="H59" s="115"/>
      <c r="I59" s="115"/>
      <c r="J59" s="115">
        <f>+L59+O59</f>
        <v>0</v>
      </c>
      <c r="K59" s="115"/>
      <c r="L59" s="115"/>
      <c r="M59" s="115"/>
      <c r="N59" s="115"/>
      <c r="O59" s="115"/>
      <c r="P59" s="115">
        <f>+E59+J59</f>
        <v>0</v>
      </c>
      <c r="Q59" s="131">
        <f t="shared" si="5"/>
        <v>0</v>
      </c>
      <c r="R59" s="39"/>
      <c r="S59" s="233"/>
      <c r="T59" s="40"/>
      <c r="U59" s="40"/>
      <c r="V59" s="40"/>
      <c r="W59" s="39"/>
      <c r="X59" s="41"/>
      <c r="Y59" s="41"/>
      <c r="Z59" s="41"/>
      <c r="AA59" s="41"/>
      <c r="AB59" s="41"/>
      <c r="AC59" s="41"/>
      <c r="AD59" s="41"/>
      <c r="AE59" s="41"/>
      <c r="AF59" s="41"/>
      <c r="AG59" s="41"/>
      <c r="AH59" s="41"/>
      <c r="AI59" s="41"/>
      <c r="AJ59" s="41"/>
      <c r="AK59" s="41"/>
      <c r="AL59" s="41"/>
      <c r="AM59" s="41"/>
      <c r="AN59" s="41"/>
      <c r="AO59" s="41"/>
      <c r="AP59" s="41"/>
      <c r="AQ59" s="41"/>
      <c r="AR59" s="41"/>
      <c r="AS59" s="42"/>
      <c r="AT59" s="42"/>
      <c r="AU59" s="42"/>
      <c r="AV59" s="42"/>
      <c r="AW59" s="42"/>
      <c r="AX59" s="42"/>
      <c r="AY59" s="42"/>
      <c r="AZ59" s="42"/>
      <c r="BA59" s="42"/>
      <c r="BB59" s="42"/>
      <c r="BC59" s="42"/>
      <c r="BD59" s="42"/>
      <c r="BE59" s="42"/>
      <c r="BF59" s="42"/>
      <c r="BG59" s="42"/>
      <c r="BH59" s="42"/>
      <c r="BI59" s="42"/>
      <c r="BJ59" s="42"/>
      <c r="BK59" s="42"/>
      <c r="BL59" s="42"/>
      <c r="BM59" s="42"/>
      <c r="BN59" s="42"/>
    </row>
    <row r="60" spans="1:66" s="49" customFormat="1" ht="18" hidden="1">
      <c r="A60" s="106"/>
      <c r="B60" s="106"/>
      <c r="C60" s="106"/>
      <c r="D60" s="152" t="s">
        <v>502</v>
      </c>
      <c r="E60" s="87">
        <f t="shared" si="10"/>
        <v>0</v>
      </c>
      <c r="F60" s="87"/>
      <c r="G60" s="87"/>
      <c r="H60" s="87"/>
      <c r="I60" s="87"/>
      <c r="J60" s="87"/>
      <c r="K60" s="87"/>
      <c r="L60" s="87"/>
      <c r="M60" s="87"/>
      <c r="N60" s="87"/>
      <c r="O60" s="87"/>
      <c r="P60" s="87"/>
      <c r="Q60" s="131">
        <f t="shared" si="5"/>
        <v>0</v>
      </c>
      <c r="R60" s="39"/>
      <c r="S60" s="233"/>
      <c r="T60" s="40"/>
      <c r="U60" s="40"/>
      <c r="V60" s="40"/>
      <c r="W60" s="39"/>
      <c r="X60" s="41"/>
      <c r="Y60" s="41"/>
      <c r="Z60" s="41"/>
      <c r="AA60" s="41"/>
      <c r="AB60" s="41"/>
      <c r="AC60" s="41"/>
      <c r="AD60" s="41"/>
      <c r="AE60" s="41"/>
      <c r="AF60" s="41"/>
      <c r="AG60" s="41"/>
      <c r="AH60" s="41"/>
      <c r="AI60" s="41"/>
      <c r="AJ60" s="41"/>
      <c r="AK60" s="41"/>
      <c r="AL60" s="41"/>
      <c r="AM60" s="41"/>
      <c r="AN60" s="41"/>
      <c r="AO60" s="41"/>
      <c r="AP60" s="41"/>
      <c r="AQ60" s="41"/>
      <c r="AR60" s="41"/>
      <c r="AS60" s="42"/>
      <c r="AT60" s="42"/>
      <c r="AU60" s="42"/>
      <c r="AV60" s="42"/>
      <c r="AW60" s="42"/>
      <c r="AX60" s="42"/>
      <c r="AY60" s="42"/>
      <c r="AZ60" s="42"/>
      <c r="BA60" s="42"/>
      <c r="BB60" s="42"/>
      <c r="BC60" s="42"/>
      <c r="BD60" s="42"/>
      <c r="BE60" s="42"/>
      <c r="BF60" s="42"/>
      <c r="BG60" s="42"/>
      <c r="BH60" s="42"/>
      <c r="BI60" s="42"/>
      <c r="BJ60" s="42"/>
      <c r="BK60" s="42"/>
      <c r="BL60" s="42"/>
      <c r="BM60" s="42"/>
      <c r="BN60" s="42"/>
    </row>
    <row r="61" spans="1:66" s="49" customFormat="1" ht="82.8" hidden="1">
      <c r="A61" s="106"/>
      <c r="B61" s="106"/>
      <c r="C61" s="106"/>
      <c r="D61" s="200" t="s">
        <v>557</v>
      </c>
      <c r="E61" s="87">
        <f t="shared" si="10"/>
        <v>0</v>
      </c>
      <c r="F61" s="87"/>
      <c r="G61" s="87"/>
      <c r="H61" s="87"/>
      <c r="I61" s="87"/>
      <c r="J61" s="87"/>
      <c r="K61" s="87"/>
      <c r="L61" s="87"/>
      <c r="M61" s="87"/>
      <c r="N61" s="87"/>
      <c r="O61" s="87"/>
      <c r="P61" s="89">
        <f t="shared" ref="P61:P68" si="13">+E61+J61</f>
        <v>0</v>
      </c>
      <c r="Q61" s="131">
        <f t="shared" si="5"/>
        <v>0</v>
      </c>
      <c r="R61" s="39"/>
      <c r="S61" s="233"/>
      <c r="T61" s="40"/>
      <c r="U61" s="40"/>
      <c r="V61" s="40"/>
      <c r="W61" s="39"/>
      <c r="X61" s="41"/>
      <c r="Y61" s="41"/>
      <c r="Z61" s="41"/>
      <c r="AA61" s="41"/>
      <c r="AB61" s="41"/>
      <c r="AC61" s="41"/>
      <c r="AD61" s="41"/>
      <c r="AE61" s="41"/>
      <c r="AF61" s="41"/>
      <c r="AG61" s="41"/>
      <c r="AH61" s="41"/>
      <c r="AI61" s="41"/>
      <c r="AJ61" s="41"/>
      <c r="AK61" s="41"/>
      <c r="AL61" s="41"/>
      <c r="AM61" s="41"/>
      <c r="AN61" s="41"/>
      <c r="AO61" s="41"/>
      <c r="AP61" s="41"/>
      <c r="AQ61" s="41"/>
      <c r="AR61" s="41"/>
      <c r="AS61" s="42"/>
      <c r="AT61" s="42"/>
      <c r="AU61" s="42"/>
      <c r="AV61" s="42"/>
      <c r="AW61" s="42"/>
      <c r="AX61" s="42"/>
      <c r="AY61" s="42"/>
      <c r="AZ61" s="42"/>
      <c r="BA61" s="42"/>
      <c r="BB61" s="42"/>
      <c r="BC61" s="42"/>
      <c r="BD61" s="42"/>
      <c r="BE61" s="42"/>
      <c r="BF61" s="42"/>
      <c r="BG61" s="42"/>
      <c r="BH61" s="42"/>
      <c r="BI61" s="42"/>
      <c r="BJ61" s="42"/>
      <c r="BK61" s="42"/>
      <c r="BL61" s="42"/>
      <c r="BM61" s="42"/>
      <c r="BN61" s="42"/>
    </row>
    <row r="62" spans="1:66" s="49" customFormat="1" ht="82.8" hidden="1">
      <c r="A62" s="106"/>
      <c r="B62" s="106"/>
      <c r="C62" s="106"/>
      <c r="D62" s="200" t="s">
        <v>4</v>
      </c>
      <c r="E62" s="87">
        <f t="shared" si="10"/>
        <v>0</v>
      </c>
      <c r="F62" s="87"/>
      <c r="G62" s="87"/>
      <c r="H62" s="87"/>
      <c r="I62" s="87"/>
      <c r="J62" s="87"/>
      <c r="K62" s="87"/>
      <c r="L62" s="87"/>
      <c r="M62" s="87"/>
      <c r="N62" s="87"/>
      <c r="O62" s="87"/>
      <c r="P62" s="89">
        <f t="shared" si="13"/>
        <v>0</v>
      </c>
      <c r="Q62" s="131">
        <f t="shared" si="5"/>
        <v>0</v>
      </c>
      <c r="R62" s="39"/>
      <c r="S62" s="236">
        <v>367367600</v>
      </c>
      <c r="T62" s="40"/>
      <c r="U62" s="40"/>
      <c r="V62" s="40"/>
      <c r="W62" s="39"/>
      <c r="X62" s="41"/>
      <c r="Y62" s="41"/>
      <c r="Z62" s="41"/>
      <c r="AA62" s="41"/>
      <c r="AB62" s="41"/>
      <c r="AC62" s="41"/>
      <c r="AD62" s="41"/>
      <c r="AE62" s="41"/>
      <c r="AF62" s="41"/>
      <c r="AG62" s="41"/>
      <c r="AH62" s="41"/>
      <c r="AI62" s="41"/>
      <c r="AJ62" s="41"/>
      <c r="AK62" s="41"/>
      <c r="AL62" s="41"/>
      <c r="AM62" s="41"/>
      <c r="AN62" s="41"/>
      <c r="AO62" s="41"/>
      <c r="AP62" s="41"/>
      <c r="AQ62" s="41"/>
      <c r="AR62" s="41"/>
      <c r="AS62" s="42"/>
      <c r="AT62" s="42"/>
      <c r="AU62" s="42"/>
      <c r="AV62" s="42"/>
      <c r="AW62" s="42"/>
      <c r="AX62" s="42"/>
      <c r="AY62" s="42"/>
      <c r="AZ62" s="42"/>
      <c r="BA62" s="42"/>
      <c r="BB62" s="42"/>
      <c r="BC62" s="42"/>
      <c r="BD62" s="42"/>
      <c r="BE62" s="42"/>
      <c r="BF62" s="42"/>
      <c r="BG62" s="42"/>
      <c r="BH62" s="42"/>
      <c r="BI62" s="42"/>
      <c r="BJ62" s="42"/>
      <c r="BK62" s="42"/>
      <c r="BL62" s="42"/>
      <c r="BM62" s="42"/>
      <c r="BN62" s="42"/>
    </row>
    <row r="63" spans="1:66" s="49" customFormat="1" ht="55.2" hidden="1">
      <c r="A63" s="106"/>
      <c r="B63" s="106"/>
      <c r="C63" s="106"/>
      <c r="D63" s="152" t="s">
        <v>261</v>
      </c>
      <c r="E63" s="87">
        <f t="shared" si="10"/>
        <v>0</v>
      </c>
      <c r="F63" s="87"/>
      <c r="G63" s="87"/>
      <c r="H63" s="87"/>
      <c r="I63" s="87"/>
      <c r="J63" s="87"/>
      <c r="K63" s="87"/>
      <c r="L63" s="87"/>
      <c r="M63" s="87"/>
      <c r="N63" s="87"/>
      <c r="O63" s="87"/>
      <c r="P63" s="89">
        <f t="shared" si="13"/>
        <v>0</v>
      </c>
      <c r="Q63" s="131">
        <f t="shared" si="5"/>
        <v>0</v>
      </c>
      <c r="R63" s="39"/>
      <c r="S63" s="234"/>
      <c r="T63" s="40"/>
      <c r="U63" s="40"/>
      <c r="V63" s="40"/>
      <c r="W63" s="39"/>
      <c r="X63" s="41"/>
      <c r="Y63" s="41"/>
      <c r="Z63" s="41"/>
      <c r="AA63" s="41"/>
      <c r="AB63" s="41"/>
      <c r="AC63" s="41"/>
      <c r="AD63" s="41"/>
      <c r="AE63" s="41"/>
      <c r="AF63" s="41"/>
      <c r="AG63" s="41"/>
      <c r="AH63" s="41"/>
      <c r="AI63" s="41"/>
      <c r="AJ63" s="41"/>
      <c r="AK63" s="41"/>
      <c r="AL63" s="41"/>
      <c r="AM63" s="41"/>
      <c r="AN63" s="41"/>
      <c r="AO63" s="41"/>
      <c r="AP63" s="41"/>
      <c r="AQ63" s="41"/>
      <c r="AR63" s="41"/>
      <c r="AS63" s="42"/>
      <c r="AT63" s="42"/>
      <c r="AU63" s="42"/>
      <c r="AV63" s="42"/>
      <c r="AW63" s="42"/>
      <c r="AX63" s="42"/>
      <c r="AY63" s="42"/>
      <c r="AZ63" s="42"/>
      <c r="BA63" s="42"/>
      <c r="BB63" s="42"/>
      <c r="BC63" s="42"/>
      <c r="BD63" s="42"/>
      <c r="BE63" s="42"/>
      <c r="BF63" s="42"/>
      <c r="BG63" s="42"/>
      <c r="BH63" s="42"/>
      <c r="BI63" s="42"/>
      <c r="BJ63" s="42"/>
      <c r="BK63" s="42"/>
      <c r="BL63" s="42"/>
      <c r="BM63" s="42"/>
      <c r="BN63" s="42"/>
    </row>
    <row r="64" spans="1:66" s="49" customFormat="1" ht="24" hidden="1">
      <c r="A64" s="106"/>
      <c r="B64" s="106"/>
      <c r="C64" s="106"/>
      <c r="D64" s="153" t="s">
        <v>365</v>
      </c>
      <c r="E64" s="115">
        <f t="shared" si="10"/>
        <v>0</v>
      </c>
      <c r="F64" s="115"/>
      <c r="G64" s="115"/>
      <c r="H64" s="115"/>
      <c r="I64" s="115"/>
      <c r="J64" s="115"/>
      <c r="K64" s="115"/>
      <c r="L64" s="115"/>
      <c r="M64" s="115"/>
      <c r="N64" s="115"/>
      <c r="O64" s="115"/>
      <c r="P64" s="115">
        <f t="shared" si="13"/>
        <v>0</v>
      </c>
      <c r="Q64" s="131">
        <f t="shared" si="5"/>
        <v>0</v>
      </c>
      <c r="R64" s="39"/>
      <c r="S64" s="234"/>
      <c r="T64" s="40"/>
      <c r="U64" s="40"/>
      <c r="V64" s="40"/>
      <c r="W64" s="39"/>
      <c r="X64" s="41"/>
      <c r="Y64" s="41"/>
      <c r="Z64" s="41"/>
      <c r="AA64" s="41"/>
      <c r="AB64" s="41"/>
      <c r="AC64" s="41"/>
      <c r="AD64" s="41"/>
      <c r="AE64" s="41"/>
      <c r="AF64" s="41"/>
      <c r="AG64" s="41"/>
      <c r="AH64" s="41"/>
      <c r="AI64" s="41"/>
      <c r="AJ64" s="41"/>
      <c r="AK64" s="41"/>
      <c r="AL64" s="41"/>
      <c r="AM64" s="41"/>
      <c r="AN64" s="41"/>
      <c r="AO64" s="41"/>
      <c r="AP64" s="41"/>
      <c r="AQ64" s="41"/>
      <c r="AR64" s="41"/>
      <c r="AS64" s="42"/>
      <c r="AT64" s="42"/>
      <c r="AU64" s="42"/>
      <c r="AV64" s="42"/>
      <c r="AW64" s="42"/>
      <c r="AX64" s="42"/>
      <c r="AY64" s="42"/>
      <c r="AZ64" s="42"/>
      <c r="BA64" s="42"/>
      <c r="BB64" s="42"/>
      <c r="BC64" s="42"/>
      <c r="BD64" s="42"/>
      <c r="BE64" s="42"/>
      <c r="BF64" s="42"/>
      <c r="BG64" s="42"/>
      <c r="BH64" s="42"/>
      <c r="BI64" s="42"/>
      <c r="BJ64" s="42"/>
      <c r="BK64" s="42"/>
      <c r="BL64" s="42"/>
      <c r="BM64" s="42"/>
      <c r="BN64" s="42"/>
    </row>
    <row r="65" spans="1:66" s="49" customFormat="1" ht="18" hidden="1">
      <c r="A65" s="106"/>
      <c r="B65" s="106"/>
      <c r="C65" s="106"/>
      <c r="D65" s="153" t="s">
        <v>211</v>
      </c>
      <c r="E65" s="115">
        <f t="shared" si="10"/>
        <v>0</v>
      </c>
      <c r="F65" s="115"/>
      <c r="G65" s="115"/>
      <c r="H65" s="115"/>
      <c r="I65" s="115"/>
      <c r="J65" s="115"/>
      <c r="K65" s="115"/>
      <c r="L65" s="115"/>
      <c r="M65" s="115"/>
      <c r="N65" s="115"/>
      <c r="O65" s="115"/>
      <c r="P65" s="115">
        <f t="shared" si="13"/>
        <v>0</v>
      </c>
      <c r="Q65" s="131">
        <f t="shared" si="5"/>
        <v>0</v>
      </c>
      <c r="R65" s="39"/>
      <c r="S65" s="234"/>
      <c r="T65" s="40"/>
      <c r="U65" s="40"/>
      <c r="V65" s="40"/>
      <c r="W65" s="39"/>
      <c r="X65" s="41"/>
      <c r="Y65" s="41"/>
      <c r="Z65" s="41"/>
      <c r="AA65" s="41"/>
      <c r="AB65" s="41"/>
      <c r="AC65" s="41"/>
      <c r="AD65" s="41"/>
      <c r="AE65" s="41"/>
      <c r="AF65" s="41"/>
      <c r="AG65" s="41"/>
      <c r="AH65" s="41"/>
      <c r="AI65" s="41"/>
      <c r="AJ65" s="41"/>
      <c r="AK65" s="41"/>
      <c r="AL65" s="41"/>
      <c r="AM65" s="41"/>
      <c r="AN65" s="41"/>
      <c r="AO65" s="41"/>
      <c r="AP65" s="41"/>
      <c r="AQ65" s="41"/>
      <c r="AR65" s="41"/>
      <c r="AS65" s="42"/>
      <c r="AT65" s="42"/>
      <c r="AU65" s="42"/>
      <c r="AV65" s="42"/>
      <c r="AW65" s="42"/>
      <c r="AX65" s="42"/>
      <c r="AY65" s="42"/>
      <c r="AZ65" s="42"/>
      <c r="BA65" s="42"/>
      <c r="BB65" s="42"/>
      <c r="BC65" s="42"/>
      <c r="BD65" s="42"/>
      <c r="BE65" s="42"/>
      <c r="BF65" s="42"/>
      <c r="BG65" s="42"/>
      <c r="BH65" s="42"/>
      <c r="BI65" s="42"/>
      <c r="BJ65" s="42"/>
      <c r="BK65" s="42"/>
      <c r="BL65" s="42"/>
      <c r="BM65" s="42"/>
      <c r="BN65" s="42"/>
    </row>
    <row r="66" spans="1:66" s="49" customFormat="1" ht="36" hidden="1">
      <c r="A66" s="106"/>
      <c r="B66" s="106"/>
      <c r="C66" s="106"/>
      <c r="D66" s="153" t="s">
        <v>37</v>
      </c>
      <c r="E66" s="115">
        <f t="shared" si="10"/>
        <v>0</v>
      </c>
      <c r="F66" s="115"/>
      <c r="G66" s="115"/>
      <c r="H66" s="115"/>
      <c r="I66" s="115"/>
      <c r="J66" s="115"/>
      <c r="K66" s="115"/>
      <c r="L66" s="115"/>
      <c r="M66" s="115"/>
      <c r="N66" s="115"/>
      <c r="O66" s="115"/>
      <c r="P66" s="115">
        <f t="shared" si="13"/>
        <v>0</v>
      </c>
      <c r="Q66" s="131">
        <f t="shared" si="5"/>
        <v>0</v>
      </c>
      <c r="R66" s="39"/>
      <c r="S66" s="236">
        <v>25577800</v>
      </c>
      <c r="T66" s="40"/>
      <c r="U66" s="40"/>
      <c r="V66" s="40"/>
      <c r="W66" s="39"/>
      <c r="X66" s="41"/>
      <c r="Y66" s="41"/>
      <c r="Z66" s="41"/>
      <c r="AA66" s="41"/>
      <c r="AB66" s="41"/>
      <c r="AC66" s="41"/>
      <c r="AD66" s="41"/>
      <c r="AE66" s="41"/>
      <c r="AF66" s="41"/>
      <c r="AG66" s="41"/>
      <c r="AH66" s="41"/>
      <c r="AI66" s="41"/>
      <c r="AJ66" s="41"/>
      <c r="AK66" s="41"/>
      <c r="AL66" s="41"/>
      <c r="AM66" s="41"/>
      <c r="AN66" s="41"/>
      <c r="AO66" s="41"/>
      <c r="AP66" s="41"/>
      <c r="AQ66" s="41"/>
      <c r="AR66" s="41"/>
      <c r="AS66" s="42"/>
      <c r="AT66" s="42"/>
      <c r="AU66" s="42"/>
      <c r="AV66" s="42"/>
      <c r="AW66" s="42"/>
      <c r="AX66" s="42"/>
      <c r="AY66" s="42"/>
      <c r="AZ66" s="42"/>
      <c r="BA66" s="42"/>
      <c r="BB66" s="42"/>
      <c r="BC66" s="42"/>
      <c r="BD66" s="42"/>
      <c r="BE66" s="42"/>
      <c r="BF66" s="42"/>
      <c r="BG66" s="42"/>
      <c r="BH66" s="42"/>
      <c r="BI66" s="42"/>
      <c r="BJ66" s="42"/>
      <c r="BK66" s="42"/>
      <c r="BL66" s="42"/>
      <c r="BM66" s="42"/>
      <c r="BN66" s="42"/>
    </row>
    <row r="67" spans="1:66" s="49" customFormat="1" ht="48" hidden="1">
      <c r="A67" s="106"/>
      <c r="B67" s="106"/>
      <c r="C67" s="106"/>
      <c r="D67" s="153" t="s">
        <v>409</v>
      </c>
      <c r="E67" s="115">
        <f t="shared" si="10"/>
        <v>0</v>
      </c>
      <c r="F67" s="115"/>
      <c r="G67" s="115"/>
      <c r="H67" s="115"/>
      <c r="I67" s="115"/>
      <c r="J67" s="115"/>
      <c r="K67" s="115"/>
      <c r="L67" s="115"/>
      <c r="M67" s="115"/>
      <c r="N67" s="115"/>
      <c r="O67" s="115"/>
      <c r="P67" s="115">
        <f t="shared" si="13"/>
        <v>0</v>
      </c>
      <c r="Q67" s="131">
        <f t="shared" si="5"/>
        <v>0</v>
      </c>
      <c r="R67" s="39"/>
      <c r="S67" s="234"/>
      <c r="T67" s="40"/>
      <c r="U67" s="40"/>
      <c r="V67" s="40"/>
      <c r="W67" s="39"/>
      <c r="X67" s="41"/>
      <c r="Y67" s="41"/>
      <c r="Z67" s="41"/>
      <c r="AA67" s="41"/>
      <c r="AB67" s="41"/>
      <c r="AC67" s="41"/>
      <c r="AD67" s="41"/>
      <c r="AE67" s="41"/>
      <c r="AF67" s="41"/>
      <c r="AG67" s="41"/>
      <c r="AH67" s="41"/>
      <c r="AI67" s="41"/>
      <c r="AJ67" s="41"/>
      <c r="AK67" s="41"/>
      <c r="AL67" s="41"/>
      <c r="AM67" s="41"/>
      <c r="AN67" s="41"/>
      <c r="AO67" s="41"/>
      <c r="AP67" s="41"/>
      <c r="AQ67" s="41"/>
      <c r="AR67" s="41"/>
      <c r="AS67" s="42"/>
      <c r="AT67" s="42"/>
      <c r="AU67" s="42"/>
      <c r="AV67" s="42"/>
      <c r="AW67" s="42"/>
      <c r="AX67" s="42"/>
      <c r="AY67" s="42"/>
      <c r="AZ67" s="42"/>
      <c r="BA67" s="42"/>
      <c r="BB67" s="42"/>
      <c r="BC67" s="42"/>
      <c r="BD67" s="42"/>
      <c r="BE67" s="42"/>
      <c r="BF67" s="42"/>
      <c r="BG67" s="42"/>
      <c r="BH67" s="42"/>
      <c r="BI67" s="42"/>
      <c r="BJ67" s="42"/>
      <c r="BK67" s="42"/>
      <c r="BL67" s="42"/>
      <c r="BM67" s="42"/>
      <c r="BN67" s="42"/>
    </row>
    <row r="68" spans="1:66" s="49" customFormat="1" ht="48" hidden="1">
      <c r="A68" s="106"/>
      <c r="B68" s="106"/>
      <c r="C68" s="106"/>
      <c r="D68" s="202" t="s">
        <v>138</v>
      </c>
      <c r="E68" s="115">
        <f t="shared" si="10"/>
        <v>0</v>
      </c>
      <c r="F68" s="115"/>
      <c r="G68" s="115"/>
      <c r="H68" s="115"/>
      <c r="I68" s="115"/>
      <c r="J68" s="115"/>
      <c r="K68" s="115"/>
      <c r="L68" s="115"/>
      <c r="M68" s="115"/>
      <c r="N68" s="115"/>
      <c r="O68" s="115"/>
      <c r="P68" s="115">
        <f t="shared" si="13"/>
        <v>0</v>
      </c>
      <c r="Q68" s="131">
        <f t="shared" si="5"/>
        <v>0</v>
      </c>
      <c r="R68" s="39"/>
      <c r="S68" s="234"/>
      <c r="T68" s="40"/>
      <c r="U68" s="40"/>
      <c r="V68" s="40"/>
      <c r="W68" s="39"/>
      <c r="X68" s="41"/>
      <c r="Y68" s="41"/>
      <c r="Z68" s="41"/>
      <c r="AA68" s="41"/>
      <c r="AB68" s="41"/>
      <c r="AC68" s="41"/>
      <c r="AD68" s="41"/>
      <c r="AE68" s="41"/>
      <c r="AF68" s="41"/>
      <c r="AG68" s="41"/>
      <c r="AH68" s="41"/>
      <c r="AI68" s="41"/>
      <c r="AJ68" s="41"/>
      <c r="AK68" s="41"/>
      <c r="AL68" s="41"/>
      <c r="AM68" s="41"/>
      <c r="AN68" s="41"/>
      <c r="AO68" s="41"/>
      <c r="AP68" s="41"/>
      <c r="AQ68" s="41"/>
      <c r="AR68" s="41"/>
      <c r="AS68" s="42"/>
      <c r="AT68" s="42"/>
      <c r="AU68" s="42"/>
      <c r="AV68" s="42"/>
      <c r="AW68" s="42"/>
      <c r="AX68" s="42"/>
      <c r="AY68" s="42"/>
      <c r="AZ68" s="42"/>
      <c r="BA68" s="42"/>
      <c r="BB68" s="42"/>
      <c r="BC68" s="42"/>
      <c r="BD68" s="42"/>
      <c r="BE68" s="42"/>
      <c r="BF68" s="42"/>
      <c r="BG68" s="42"/>
      <c r="BH68" s="42"/>
      <c r="BI68" s="42"/>
      <c r="BJ68" s="42"/>
      <c r="BK68" s="42"/>
      <c r="BL68" s="42"/>
      <c r="BM68" s="42"/>
      <c r="BN68" s="42"/>
    </row>
    <row r="69" spans="1:66" s="5" customFormat="1" ht="43.2" hidden="1" customHeight="1">
      <c r="A69" s="188" t="s">
        <v>302</v>
      </c>
      <c r="B69" s="188" t="s">
        <v>303</v>
      </c>
      <c r="C69" s="188"/>
      <c r="D69" s="225" t="s">
        <v>5</v>
      </c>
      <c r="E69" s="123">
        <f>SUM(E70:E131)-E90-E94-E71-E73-E78-E84</f>
        <v>0</v>
      </c>
      <c r="F69" s="123">
        <f t="shared" ref="F69:O69" si="14">SUM(F70:F131)-F90-F94-F71-F73-F78-F84</f>
        <v>0</v>
      </c>
      <c r="G69" s="123">
        <f t="shared" si="14"/>
        <v>0</v>
      </c>
      <c r="H69" s="123">
        <f t="shared" si="14"/>
        <v>0</v>
      </c>
      <c r="I69" s="123">
        <f t="shared" si="14"/>
        <v>0</v>
      </c>
      <c r="J69" s="123">
        <f t="shared" si="14"/>
        <v>0</v>
      </c>
      <c r="K69" s="123">
        <f t="shared" si="14"/>
        <v>0</v>
      </c>
      <c r="L69" s="123">
        <f t="shared" si="14"/>
        <v>0</v>
      </c>
      <c r="M69" s="123">
        <f t="shared" si="14"/>
        <v>0</v>
      </c>
      <c r="N69" s="123">
        <f t="shared" si="14"/>
        <v>0</v>
      </c>
      <c r="O69" s="123">
        <f t="shared" si="14"/>
        <v>0</v>
      </c>
      <c r="P69" s="123">
        <f>+E69+J69</f>
        <v>0</v>
      </c>
      <c r="Q69" s="262">
        <f t="shared" si="5"/>
        <v>0</v>
      </c>
      <c r="R69" s="263"/>
      <c r="S69" s="236"/>
      <c r="T69" s="238"/>
      <c r="U69" s="34"/>
      <c r="V69" s="34"/>
      <c r="W69" s="15"/>
      <c r="X69" s="8"/>
      <c r="Y69" s="8"/>
      <c r="Z69" s="8"/>
      <c r="AA69" s="8"/>
      <c r="AB69" s="8"/>
      <c r="AC69" s="8"/>
      <c r="AD69" s="8"/>
      <c r="AE69" s="8"/>
      <c r="AF69" s="8"/>
      <c r="AG69" s="8"/>
      <c r="AH69" s="8"/>
      <c r="AI69" s="8"/>
      <c r="AJ69" s="8"/>
      <c r="AK69" s="8"/>
      <c r="AL69" s="8"/>
      <c r="AM69" s="8"/>
      <c r="AN69" s="8"/>
      <c r="AO69" s="8"/>
      <c r="AP69" s="8"/>
      <c r="AQ69" s="8"/>
      <c r="AR69" s="8"/>
      <c r="AS69" s="7"/>
      <c r="AT69" s="7"/>
      <c r="AU69" s="7"/>
      <c r="AV69" s="7"/>
      <c r="AW69" s="7"/>
      <c r="AX69" s="7"/>
      <c r="AY69" s="7"/>
      <c r="AZ69" s="7"/>
      <c r="BA69" s="7"/>
      <c r="BB69" s="7"/>
      <c r="BC69" s="7"/>
      <c r="BD69" s="7"/>
      <c r="BE69" s="7"/>
      <c r="BF69" s="7"/>
      <c r="BG69" s="7"/>
      <c r="BH69" s="7"/>
      <c r="BI69" s="7"/>
      <c r="BJ69" s="7"/>
      <c r="BK69" s="7"/>
      <c r="BL69" s="7"/>
      <c r="BM69" s="7"/>
      <c r="BN69" s="7"/>
    </row>
    <row r="70" spans="1:66" s="5" customFormat="1" ht="96.6" hidden="1">
      <c r="A70" s="101" t="s">
        <v>304</v>
      </c>
      <c r="B70" s="106">
        <v>70201</v>
      </c>
      <c r="C70" s="106" t="s">
        <v>143</v>
      </c>
      <c r="D70" s="156" t="s">
        <v>979</v>
      </c>
      <c r="E70" s="115">
        <f>+F70+I70</f>
        <v>0</v>
      </c>
      <c r="F70" s="115"/>
      <c r="G70" s="115"/>
      <c r="H70" s="115"/>
      <c r="I70" s="115"/>
      <c r="J70" s="115">
        <f>+L70+O70</f>
        <v>0</v>
      </c>
      <c r="K70" s="115"/>
      <c r="L70" s="115"/>
      <c r="M70" s="115"/>
      <c r="N70" s="115"/>
      <c r="O70" s="115"/>
      <c r="P70" s="115">
        <f t="shared" ref="P70:P106" si="15">+E70+J70</f>
        <v>0</v>
      </c>
      <c r="Q70" s="131">
        <f t="shared" si="5"/>
        <v>0</v>
      </c>
      <c r="S70" s="234"/>
      <c r="T70" s="6"/>
      <c r="U70" s="6"/>
      <c r="V70" s="6"/>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row>
    <row r="71" spans="1:66" s="5" customFormat="1" ht="41.4" hidden="1">
      <c r="A71" s="106"/>
      <c r="B71" s="106"/>
      <c r="C71" s="105"/>
      <c r="D71" s="159" t="s">
        <v>24</v>
      </c>
      <c r="E71" s="142">
        <f t="shared" ref="E71:E141" si="16">+F71+I71</f>
        <v>0</v>
      </c>
      <c r="F71" s="142"/>
      <c r="G71" s="142"/>
      <c r="H71" s="142"/>
      <c r="I71" s="142"/>
      <c r="J71" s="97">
        <f>+L71+O71</f>
        <v>0</v>
      </c>
      <c r="K71" s="142"/>
      <c r="L71" s="142"/>
      <c r="M71" s="142"/>
      <c r="N71" s="142"/>
      <c r="O71" s="97"/>
      <c r="P71" s="97">
        <f t="shared" si="15"/>
        <v>0</v>
      </c>
      <c r="Q71" s="131">
        <f t="shared" si="5"/>
        <v>0</v>
      </c>
      <c r="S71" s="236">
        <v>379795000</v>
      </c>
      <c r="T71" s="51"/>
      <c r="U71" s="51"/>
      <c r="V71" s="51"/>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row>
    <row r="72" spans="1:66" s="5" customFormat="1" ht="46.8" hidden="1">
      <c r="A72" s="111" t="s">
        <v>91</v>
      </c>
      <c r="B72" s="111" t="s">
        <v>92</v>
      </c>
      <c r="C72" s="111" t="s">
        <v>305</v>
      </c>
      <c r="D72" s="152" t="s">
        <v>127</v>
      </c>
      <c r="E72" s="87">
        <f>+F72+I72</f>
        <v>0</v>
      </c>
      <c r="F72" s="87"/>
      <c r="G72" s="87"/>
      <c r="H72" s="87"/>
      <c r="I72" s="87"/>
      <c r="J72" s="87">
        <f>+L72+O72</f>
        <v>0</v>
      </c>
      <c r="K72" s="87"/>
      <c r="L72" s="87"/>
      <c r="M72" s="87"/>
      <c r="N72" s="87"/>
      <c r="O72" s="87"/>
      <c r="P72" s="87">
        <f>+E72+J72</f>
        <v>0</v>
      </c>
      <c r="Q72" s="131">
        <f t="shared" si="5"/>
        <v>0</v>
      </c>
      <c r="S72" s="234"/>
      <c r="T72" s="51"/>
      <c r="U72" s="51"/>
      <c r="V72" s="51"/>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row>
    <row r="73" spans="1:66" s="5" customFormat="1" ht="62.25" hidden="1" customHeight="1">
      <c r="A73" s="111"/>
      <c r="B73" s="111" t="s">
        <v>145</v>
      </c>
      <c r="C73" s="111"/>
      <c r="D73" s="152" t="s">
        <v>676</v>
      </c>
      <c r="E73" s="124">
        <f t="shared" ref="E73:E82" si="17">+F73+I73</f>
        <v>0</v>
      </c>
      <c r="F73" s="87"/>
      <c r="G73" s="87"/>
      <c r="H73" s="87"/>
      <c r="I73" s="87"/>
      <c r="J73" s="124">
        <f t="shared" ref="J73:J82" si="18">+L73+O73</f>
        <v>0</v>
      </c>
      <c r="K73" s="87">
        <f>+K74+K75+K76+K77</f>
        <v>0</v>
      </c>
      <c r="L73" s="87">
        <f>+L74+L75+L76+L77</f>
        <v>0</v>
      </c>
      <c r="M73" s="87">
        <f>+M74+M75+M76+M77</f>
        <v>0</v>
      </c>
      <c r="N73" s="87">
        <f>+N74+N75+N76+N77</f>
        <v>0</v>
      </c>
      <c r="O73" s="87">
        <f>+O74+O75+O76+O77</f>
        <v>0</v>
      </c>
      <c r="P73" s="124">
        <f t="shared" ref="P73:P82" si="19">+E73+J73</f>
        <v>0</v>
      </c>
      <c r="Q73" s="261">
        <f t="shared" si="5"/>
        <v>0</v>
      </c>
      <c r="S73" s="234"/>
      <c r="T73" s="51"/>
      <c r="U73" s="51"/>
      <c r="V73" s="51"/>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row>
    <row r="74" spans="1:66" s="5" customFormat="1" ht="59.25" hidden="1" customHeight="1">
      <c r="A74" s="111" t="s">
        <v>434</v>
      </c>
      <c r="B74" s="111" t="s">
        <v>435</v>
      </c>
      <c r="C74" s="111" t="s">
        <v>143</v>
      </c>
      <c r="D74" s="152" t="s">
        <v>439</v>
      </c>
      <c r="E74" s="124">
        <f t="shared" si="17"/>
        <v>0</v>
      </c>
      <c r="F74" s="124"/>
      <c r="G74" s="124"/>
      <c r="H74" s="124"/>
      <c r="I74" s="124"/>
      <c r="J74" s="124">
        <f t="shared" si="18"/>
        <v>0</v>
      </c>
      <c r="K74" s="124"/>
      <c r="L74" s="124"/>
      <c r="M74" s="124"/>
      <c r="N74" s="124"/>
      <c r="O74" s="124">
        <f>1000000+290000-1290000</f>
        <v>0</v>
      </c>
      <c r="P74" s="124">
        <f t="shared" si="19"/>
        <v>0</v>
      </c>
      <c r="Q74" s="131">
        <f t="shared" si="5"/>
        <v>0</v>
      </c>
      <c r="S74" s="234"/>
      <c r="T74" s="51"/>
      <c r="U74" s="51"/>
      <c r="V74" s="51"/>
      <c r="AA74" s="7"/>
      <c r="AB74" s="7"/>
      <c r="AC74" s="7"/>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row>
    <row r="75" spans="1:66" s="5" customFormat="1" ht="82.8" hidden="1">
      <c r="A75" s="111" t="s">
        <v>438</v>
      </c>
      <c r="B75" s="111" t="s">
        <v>437</v>
      </c>
      <c r="C75" s="111" t="s">
        <v>436</v>
      </c>
      <c r="D75" s="152" t="s">
        <v>372</v>
      </c>
      <c r="E75" s="124">
        <f t="shared" si="17"/>
        <v>0</v>
      </c>
      <c r="F75" s="124"/>
      <c r="G75" s="124"/>
      <c r="H75" s="124"/>
      <c r="I75" s="124"/>
      <c r="J75" s="124">
        <f t="shared" si="18"/>
        <v>0</v>
      </c>
      <c r="K75" s="124"/>
      <c r="L75" s="124"/>
      <c r="M75" s="124"/>
      <c r="N75" s="124"/>
      <c r="O75" s="124">
        <f>2090000+410000-2500000</f>
        <v>0</v>
      </c>
      <c r="P75" s="124">
        <f t="shared" si="19"/>
        <v>0</v>
      </c>
      <c r="Q75" s="261">
        <f t="shared" si="5"/>
        <v>0</v>
      </c>
      <c r="S75" s="234"/>
      <c r="T75" s="51"/>
      <c r="U75" s="51"/>
      <c r="V75" s="51"/>
      <c r="AA75" s="7"/>
      <c r="AB75" s="7"/>
      <c r="AC75" s="7"/>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row>
    <row r="76" spans="1:66" s="5" customFormat="1" ht="51" hidden="1" customHeight="1">
      <c r="A76" s="111" t="s">
        <v>749</v>
      </c>
      <c r="B76" s="111" t="s">
        <v>93</v>
      </c>
      <c r="C76" s="111" t="s">
        <v>436</v>
      </c>
      <c r="D76" s="152" t="s">
        <v>46</v>
      </c>
      <c r="E76" s="124">
        <f t="shared" si="17"/>
        <v>0</v>
      </c>
      <c r="F76" s="124"/>
      <c r="G76" s="124"/>
      <c r="H76" s="124"/>
      <c r="I76" s="124"/>
      <c r="J76" s="124">
        <f t="shared" si="18"/>
        <v>0</v>
      </c>
      <c r="K76" s="124"/>
      <c r="L76" s="124"/>
      <c r="M76" s="124"/>
      <c r="N76" s="124"/>
      <c r="O76" s="124">
        <f>350000-350000</f>
        <v>0</v>
      </c>
      <c r="P76" s="124">
        <f t="shared" si="19"/>
        <v>0</v>
      </c>
      <c r="Q76" s="131">
        <f t="shared" si="5"/>
        <v>0</v>
      </c>
      <c r="S76" s="234"/>
      <c r="T76" s="51"/>
      <c r="U76" s="51"/>
      <c r="V76" s="51"/>
      <c r="AA76" s="7"/>
      <c r="AB76" s="7"/>
      <c r="AC76" s="7"/>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row>
    <row r="77" spans="1:66" s="5" customFormat="1" ht="86.25" hidden="1" customHeight="1">
      <c r="A77" s="111" t="s">
        <v>750</v>
      </c>
      <c r="B77" s="111" t="s">
        <v>751</v>
      </c>
      <c r="C77" s="111" t="s">
        <v>436</v>
      </c>
      <c r="D77" s="152" t="s">
        <v>802</v>
      </c>
      <c r="E77" s="124">
        <f t="shared" si="17"/>
        <v>0</v>
      </c>
      <c r="F77" s="124"/>
      <c r="G77" s="124"/>
      <c r="H77" s="124"/>
      <c r="I77" s="124"/>
      <c r="J77" s="124">
        <f t="shared" si="18"/>
        <v>0</v>
      </c>
      <c r="K77" s="124"/>
      <c r="L77" s="124"/>
      <c r="M77" s="124"/>
      <c r="N77" s="124"/>
      <c r="O77" s="124">
        <f>2000000-700000-1300000</f>
        <v>0</v>
      </c>
      <c r="P77" s="124">
        <f t="shared" si="19"/>
        <v>0</v>
      </c>
      <c r="Q77" s="261">
        <f t="shared" si="5"/>
        <v>0</v>
      </c>
      <c r="S77" s="234"/>
      <c r="T77" s="51"/>
      <c r="U77" s="51"/>
      <c r="V77" s="51"/>
      <c r="AA77" s="7"/>
      <c r="AB77" s="7"/>
      <c r="AC77" s="7"/>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row>
    <row r="78" spans="1:66" s="5" customFormat="1" ht="40.5" hidden="1" customHeight="1">
      <c r="A78" s="111"/>
      <c r="B78" s="111" t="s">
        <v>961</v>
      </c>
      <c r="C78" s="111"/>
      <c r="D78" s="152" t="s">
        <v>677</v>
      </c>
      <c r="E78" s="124">
        <f t="shared" si="17"/>
        <v>0</v>
      </c>
      <c r="F78" s="124">
        <f>+F79+F80+F81+F82</f>
        <v>0</v>
      </c>
      <c r="G78" s="124">
        <f>+G79+G80+G81+G82</f>
        <v>0</v>
      </c>
      <c r="H78" s="124">
        <f>+H79+H80+H81+H82</f>
        <v>0</v>
      </c>
      <c r="I78" s="124">
        <f>+I79+I80+I81+I82</f>
        <v>0</v>
      </c>
      <c r="J78" s="124">
        <f t="shared" si="18"/>
        <v>0</v>
      </c>
      <c r="K78" s="124">
        <f>+K79+K80+K81+K82</f>
        <v>0</v>
      </c>
      <c r="L78" s="124">
        <f>+L79+L80+L81+L82</f>
        <v>0</v>
      </c>
      <c r="M78" s="124">
        <f>+M79+M80+M81+M82</f>
        <v>0</v>
      </c>
      <c r="N78" s="124">
        <f>+N79+N80+N81+N82</f>
        <v>0</v>
      </c>
      <c r="O78" s="124">
        <f>+O79+O80+O81+O82</f>
        <v>0</v>
      </c>
      <c r="P78" s="124">
        <f t="shared" si="19"/>
        <v>0</v>
      </c>
      <c r="Q78" s="131">
        <f t="shared" si="5"/>
        <v>0</v>
      </c>
      <c r="S78" s="234"/>
      <c r="T78" s="51"/>
      <c r="U78" s="51"/>
      <c r="V78" s="51"/>
      <c r="AA78" s="7"/>
      <c r="AB78" s="7"/>
      <c r="AC78" s="7"/>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row>
    <row r="79" spans="1:66" s="5" customFormat="1" ht="58.5" hidden="1" customHeight="1">
      <c r="A79" s="111" t="s">
        <v>752</v>
      </c>
      <c r="B79" s="111" t="s">
        <v>753</v>
      </c>
      <c r="C79" s="111" t="s">
        <v>143</v>
      </c>
      <c r="D79" s="152" t="s">
        <v>439</v>
      </c>
      <c r="E79" s="124">
        <f t="shared" si="17"/>
        <v>0</v>
      </c>
      <c r="F79" s="124"/>
      <c r="G79" s="124"/>
      <c r="H79" s="124"/>
      <c r="I79" s="124"/>
      <c r="J79" s="124">
        <f t="shared" si="18"/>
        <v>0</v>
      </c>
      <c r="K79" s="124"/>
      <c r="L79" s="124"/>
      <c r="M79" s="124"/>
      <c r="N79" s="124"/>
      <c r="O79" s="124"/>
      <c r="P79" s="124">
        <f t="shared" si="19"/>
        <v>0</v>
      </c>
      <c r="Q79" s="131">
        <f t="shared" si="5"/>
        <v>0</v>
      </c>
      <c r="S79" s="234"/>
      <c r="T79" s="51"/>
      <c r="U79" s="51"/>
      <c r="V79" s="51"/>
      <c r="AA79" s="7"/>
      <c r="AB79" s="7"/>
      <c r="AC79" s="7"/>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row>
    <row r="80" spans="1:66" s="5" customFormat="1" ht="99.75" hidden="1" customHeight="1">
      <c r="A80" s="111" t="s">
        <v>755</v>
      </c>
      <c r="B80" s="111" t="s">
        <v>754</v>
      </c>
      <c r="C80" s="111" t="s">
        <v>436</v>
      </c>
      <c r="D80" s="152" t="s">
        <v>372</v>
      </c>
      <c r="E80" s="124">
        <f t="shared" si="17"/>
        <v>0</v>
      </c>
      <c r="F80" s="124"/>
      <c r="G80" s="124"/>
      <c r="H80" s="124"/>
      <c r="I80" s="124"/>
      <c r="J80" s="124">
        <f t="shared" si="18"/>
        <v>0</v>
      </c>
      <c r="K80" s="124"/>
      <c r="L80" s="124"/>
      <c r="M80" s="124"/>
      <c r="N80" s="124"/>
      <c r="O80" s="124"/>
      <c r="P80" s="124">
        <f t="shared" si="19"/>
        <v>0</v>
      </c>
      <c r="Q80" s="131">
        <f t="shared" si="5"/>
        <v>0</v>
      </c>
      <c r="S80" s="234"/>
      <c r="T80" s="51"/>
      <c r="U80" s="51"/>
      <c r="V80" s="51"/>
      <c r="AA80" s="7"/>
      <c r="AB80" s="7"/>
      <c r="AC80" s="7"/>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row>
    <row r="81" spans="1:66" s="5" customFormat="1" ht="55.2" hidden="1">
      <c r="A81" s="111" t="s">
        <v>756</v>
      </c>
      <c r="B81" s="111" t="s">
        <v>757</v>
      </c>
      <c r="C81" s="111" t="s">
        <v>436</v>
      </c>
      <c r="D81" s="152" t="s">
        <v>46</v>
      </c>
      <c r="E81" s="124">
        <f t="shared" si="17"/>
        <v>0</v>
      </c>
      <c r="F81" s="124"/>
      <c r="G81" s="124"/>
      <c r="H81" s="124"/>
      <c r="I81" s="124"/>
      <c r="J81" s="124">
        <f t="shared" si="18"/>
        <v>0</v>
      </c>
      <c r="K81" s="124"/>
      <c r="L81" s="124"/>
      <c r="M81" s="124"/>
      <c r="N81" s="124"/>
      <c r="O81" s="124"/>
      <c r="P81" s="124">
        <f t="shared" si="19"/>
        <v>0</v>
      </c>
      <c r="Q81" s="131">
        <f t="shared" si="5"/>
        <v>0</v>
      </c>
      <c r="S81" s="234"/>
      <c r="T81" s="51"/>
      <c r="U81" s="51"/>
      <c r="V81" s="51"/>
      <c r="AA81" s="7"/>
      <c r="AB81" s="7"/>
      <c r="AC81" s="7"/>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row>
    <row r="82" spans="1:66" s="5" customFormat="1" ht="96.6" hidden="1">
      <c r="A82" s="111" t="s">
        <v>758</v>
      </c>
      <c r="B82" s="111" t="s">
        <v>759</v>
      </c>
      <c r="C82" s="111" t="s">
        <v>436</v>
      </c>
      <c r="D82" s="152" t="s">
        <v>802</v>
      </c>
      <c r="E82" s="124">
        <f t="shared" si="17"/>
        <v>0</v>
      </c>
      <c r="F82" s="124"/>
      <c r="G82" s="124"/>
      <c r="H82" s="124"/>
      <c r="I82" s="124"/>
      <c r="J82" s="124">
        <f t="shared" si="18"/>
        <v>0</v>
      </c>
      <c r="K82" s="124"/>
      <c r="L82" s="124"/>
      <c r="M82" s="124"/>
      <c r="N82" s="124"/>
      <c r="O82" s="124"/>
      <c r="P82" s="124">
        <f t="shared" si="19"/>
        <v>0</v>
      </c>
      <c r="Q82" s="131">
        <f t="shared" si="5"/>
        <v>0</v>
      </c>
      <c r="S82" s="234"/>
      <c r="T82" s="51"/>
      <c r="U82" s="51"/>
      <c r="V82" s="51"/>
      <c r="AA82" s="7"/>
      <c r="AB82" s="7"/>
      <c r="AC82" s="7"/>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row>
    <row r="83" spans="1:66" s="5" customFormat="1" ht="96.75" hidden="1" customHeight="1">
      <c r="A83" s="111" t="s">
        <v>960</v>
      </c>
      <c r="B83" s="111" t="s">
        <v>961</v>
      </c>
      <c r="C83" s="111" t="s">
        <v>123</v>
      </c>
      <c r="D83" s="157" t="s">
        <v>124</v>
      </c>
      <c r="E83" s="124">
        <f>+F83+I83</f>
        <v>0</v>
      </c>
      <c r="F83" s="124">
        <f>126128600-2038900-124089700</f>
        <v>0</v>
      </c>
      <c r="G83" s="124">
        <f>91483300-3626700-87856600</f>
        <v>0</v>
      </c>
      <c r="H83" s="124">
        <f>4930700+100-4930800</f>
        <v>0</v>
      </c>
      <c r="I83" s="124"/>
      <c r="J83" s="124">
        <f t="shared" ref="J83:J89" si="20">+L83+O83</f>
        <v>0</v>
      </c>
      <c r="K83" s="124"/>
      <c r="L83" s="124">
        <f>53000-53000</f>
        <v>0</v>
      </c>
      <c r="M83" s="124"/>
      <c r="N83" s="124"/>
      <c r="O83" s="124"/>
      <c r="P83" s="124">
        <f>+E83+J83</f>
        <v>0</v>
      </c>
      <c r="Q83" s="131">
        <f t="shared" si="5"/>
        <v>0</v>
      </c>
      <c r="S83" s="234"/>
      <c r="T83" s="51"/>
      <c r="U83" s="51"/>
      <c r="V83" s="51"/>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row>
    <row r="84" spans="1:66" s="5" customFormat="1" ht="120.75" hidden="1" customHeight="1">
      <c r="A84" s="111"/>
      <c r="B84" s="111" t="s">
        <v>6</v>
      </c>
      <c r="C84" s="111"/>
      <c r="D84" s="157" t="s">
        <v>490</v>
      </c>
      <c r="E84" s="124">
        <f t="shared" si="16"/>
        <v>0</v>
      </c>
      <c r="F84" s="124">
        <f>+F85+F86</f>
        <v>0</v>
      </c>
      <c r="G84" s="124">
        <f>+G85+G86</f>
        <v>0</v>
      </c>
      <c r="H84" s="124">
        <f>+H85+H86</f>
        <v>0</v>
      </c>
      <c r="I84" s="124">
        <f>+I85+I86</f>
        <v>0</v>
      </c>
      <c r="J84" s="124">
        <f t="shared" si="20"/>
        <v>0</v>
      </c>
      <c r="K84" s="124">
        <f>+K85+K86</f>
        <v>0</v>
      </c>
      <c r="L84" s="124">
        <f>+L85+L86</f>
        <v>0</v>
      </c>
      <c r="M84" s="124">
        <f>+M85+M86</f>
        <v>0</v>
      </c>
      <c r="N84" s="124">
        <f>+N85+N86</f>
        <v>0</v>
      </c>
      <c r="O84" s="124">
        <f>+O85+O86</f>
        <v>0</v>
      </c>
      <c r="P84" s="124">
        <f t="shared" si="15"/>
        <v>0</v>
      </c>
      <c r="Q84" s="131">
        <f t="shared" si="5"/>
        <v>0</v>
      </c>
      <c r="R84" s="233"/>
      <c r="S84" s="236"/>
      <c r="T84" s="238"/>
      <c r="U84" s="34"/>
      <c r="V84" s="34"/>
      <c r="W84" s="15"/>
      <c r="X84" s="8"/>
      <c r="Y84" s="8"/>
      <c r="Z84" s="8"/>
      <c r="AA84" s="8"/>
      <c r="AB84" s="8"/>
      <c r="AC84" s="8"/>
      <c r="AD84" s="8"/>
      <c r="AE84" s="8"/>
      <c r="AF84" s="8"/>
      <c r="AG84" s="8"/>
      <c r="AH84" s="8"/>
      <c r="AI84" s="8"/>
      <c r="AJ84" s="8"/>
      <c r="AK84" s="8"/>
      <c r="AL84" s="8"/>
      <c r="AM84" s="8"/>
      <c r="AN84" s="8"/>
      <c r="AO84" s="8"/>
      <c r="AP84" s="8"/>
      <c r="AQ84" s="8"/>
      <c r="AR84" s="8"/>
      <c r="AS84" s="7"/>
      <c r="AT84" s="7"/>
      <c r="AU84" s="7"/>
      <c r="AV84" s="7"/>
      <c r="AW84" s="7"/>
      <c r="AX84" s="7"/>
      <c r="AY84" s="7"/>
      <c r="AZ84" s="7"/>
      <c r="BA84" s="7"/>
      <c r="BB84" s="7"/>
      <c r="BC84" s="7"/>
      <c r="BD84" s="7"/>
      <c r="BE84" s="7"/>
      <c r="BF84" s="7"/>
      <c r="BG84" s="7"/>
      <c r="BH84" s="7"/>
      <c r="BI84" s="7"/>
      <c r="BJ84" s="7"/>
      <c r="BK84" s="7"/>
      <c r="BL84" s="7"/>
      <c r="BM84" s="7"/>
      <c r="BN84" s="7"/>
    </row>
    <row r="85" spans="1:66" s="5" customFormat="1" ht="105" hidden="1" customHeight="1">
      <c r="A85" s="111" t="s">
        <v>66</v>
      </c>
      <c r="B85" s="111" t="s">
        <v>67</v>
      </c>
      <c r="C85" s="111" t="s">
        <v>436</v>
      </c>
      <c r="D85" s="152" t="s">
        <v>124</v>
      </c>
      <c r="E85" s="124">
        <f>+F85+I85</f>
        <v>0</v>
      </c>
      <c r="F85" s="124">
        <f>83704400-589200-83115200</f>
        <v>0</v>
      </c>
      <c r="G85" s="124">
        <f>59032200-2622600-56409600</f>
        <v>0</v>
      </c>
      <c r="H85" s="124">
        <f>4300900-4300900</f>
        <v>0</v>
      </c>
      <c r="I85" s="124"/>
      <c r="J85" s="124">
        <f t="shared" si="20"/>
        <v>0</v>
      </c>
      <c r="K85" s="124"/>
      <c r="L85" s="124">
        <f>88200-88200</f>
        <v>0</v>
      </c>
      <c r="M85" s="124"/>
      <c r="N85" s="124">
        <f>9000-9000</f>
        <v>0</v>
      </c>
      <c r="O85" s="124"/>
      <c r="P85" s="124">
        <f>+E85+J85</f>
        <v>0</v>
      </c>
      <c r="Q85" s="131">
        <f t="shared" si="5"/>
        <v>0</v>
      </c>
      <c r="R85" s="233"/>
      <c r="S85" s="236"/>
      <c r="T85" s="238"/>
      <c r="U85" s="34"/>
      <c r="V85" s="34"/>
      <c r="W85" s="15"/>
      <c r="X85" s="8"/>
      <c r="Y85" s="8"/>
      <c r="Z85" s="8"/>
      <c r="AA85" s="8"/>
      <c r="AB85" s="8"/>
      <c r="AC85" s="8"/>
      <c r="AD85" s="8"/>
      <c r="AE85" s="8"/>
      <c r="AF85" s="8"/>
      <c r="AG85" s="8"/>
      <c r="AH85" s="8"/>
      <c r="AI85" s="8"/>
      <c r="AJ85" s="8"/>
      <c r="AK85" s="8"/>
      <c r="AL85" s="8"/>
      <c r="AM85" s="8"/>
      <c r="AN85" s="8"/>
      <c r="AO85" s="8"/>
      <c r="AP85" s="8"/>
      <c r="AQ85" s="8"/>
      <c r="AR85" s="8"/>
      <c r="AS85" s="7"/>
      <c r="AT85" s="7"/>
      <c r="AU85" s="7"/>
      <c r="AV85" s="7"/>
      <c r="AW85" s="7"/>
      <c r="AX85" s="7"/>
      <c r="AY85" s="7"/>
      <c r="AZ85" s="7"/>
      <c r="BA85" s="7"/>
      <c r="BB85" s="7"/>
      <c r="BC85" s="7"/>
      <c r="BD85" s="7"/>
      <c r="BE85" s="7"/>
      <c r="BF85" s="7"/>
      <c r="BG85" s="7"/>
      <c r="BH85" s="7"/>
      <c r="BI85" s="7"/>
      <c r="BJ85" s="7"/>
      <c r="BK85" s="7"/>
      <c r="BL85" s="7"/>
      <c r="BM85" s="7"/>
      <c r="BN85" s="7"/>
    </row>
    <row r="86" spans="1:66" s="5" customFormat="1" ht="105" hidden="1" customHeight="1">
      <c r="A86" s="111" t="s">
        <v>68</v>
      </c>
      <c r="B86" s="111" t="s">
        <v>69</v>
      </c>
      <c r="C86" s="111" t="s">
        <v>436</v>
      </c>
      <c r="D86" s="157" t="s">
        <v>802</v>
      </c>
      <c r="E86" s="124">
        <f>+F86+I86</f>
        <v>0</v>
      </c>
      <c r="F86" s="124">
        <f>83704400-589200-83115200</f>
        <v>0</v>
      </c>
      <c r="G86" s="124">
        <f>59032200-2622600-56409600</f>
        <v>0</v>
      </c>
      <c r="H86" s="124">
        <f>4300900-4300900</f>
        <v>0</v>
      </c>
      <c r="I86" s="124"/>
      <c r="J86" s="124">
        <f t="shared" si="20"/>
        <v>0</v>
      </c>
      <c r="K86" s="124"/>
      <c r="L86" s="124">
        <f>88200-88200</f>
        <v>0</v>
      </c>
      <c r="M86" s="124"/>
      <c r="N86" s="124">
        <f>9000-9000</f>
        <v>0</v>
      </c>
      <c r="O86" s="124"/>
      <c r="P86" s="124">
        <f>+E86+J86</f>
        <v>0</v>
      </c>
      <c r="Q86" s="131">
        <f t="shared" si="5"/>
        <v>0</v>
      </c>
      <c r="R86" s="233"/>
      <c r="S86" s="236"/>
      <c r="T86" s="238"/>
      <c r="U86" s="34"/>
      <c r="V86" s="34"/>
      <c r="W86" s="15"/>
      <c r="X86" s="8"/>
      <c r="Y86" s="8"/>
      <c r="Z86" s="8"/>
      <c r="AA86" s="8"/>
      <c r="AB86" s="8"/>
      <c r="AC86" s="8"/>
      <c r="AD86" s="8"/>
      <c r="AE86" s="8"/>
      <c r="AF86" s="8"/>
      <c r="AG86" s="8"/>
      <c r="AH86" s="8"/>
      <c r="AI86" s="8"/>
      <c r="AJ86" s="8"/>
      <c r="AK86" s="8"/>
      <c r="AL86" s="8"/>
      <c r="AM86" s="8"/>
      <c r="AN86" s="8"/>
      <c r="AO86" s="8"/>
      <c r="AP86" s="8"/>
      <c r="AQ86" s="8"/>
      <c r="AR86" s="8"/>
      <c r="AS86" s="7"/>
      <c r="AT86" s="7"/>
      <c r="AU86" s="7"/>
      <c r="AV86" s="7"/>
      <c r="AW86" s="7"/>
      <c r="AX86" s="7"/>
      <c r="AY86" s="7"/>
      <c r="AZ86" s="7"/>
      <c r="BA86" s="7"/>
      <c r="BB86" s="7"/>
      <c r="BC86" s="7"/>
      <c r="BD86" s="7"/>
      <c r="BE86" s="7"/>
      <c r="BF86" s="7"/>
      <c r="BG86" s="7"/>
      <c r="BH86" s="7"/>
      <c r="BI86" s="7"/>
      <c r="BJ86" s="7"/>
      <c r="BK86" s="7"/>
      <c r="BL86" s="7"/>
      <c r="BM86" s="7"/>
      <c r="BN86" s="7"/>
    </row>
    <row r="87" spans="1:66" s="5" customFormat="1" ht="73.2" hidden="1" customHeight="1">
      <c r="A87" s="111" t="s">
        <v>793</v>
      </c>
      <c r="B87" s="111" t="s">
        <v>7</v>
      </c>
      <c r="C87" s="111" t="s">
        <v>723</v>
      </c>
      <c r="D87" s="157" t="s">
        <v>648</v>
      </c>
      <c r="E87" s="124">
        <f t="shared" si="16"/>
        <v>0</v>
      </c>
      <c r="F87" s="124">
        <f>50926500+388500-51315000</f>
        <v>0</v>
      </c>
      <c r="G87" s="124">
        <f>35037000-1448200-33588800</f>
        <v>0</v>
      </c>
      <c r="H87" s="124">
        <f>2151800-2151800</f>
        <v>0</v>
      </c>
      <c r="I87" s="124"/>
      <c r="J87" s="124">
        <f t="shared" si="20"/>
        <v>0</v>
      </c>
      <c r="K87" s="124"/>
      <c r="L87" s="124">
        <f>69100-69100</f>
        <v>0</v>
      </c>
      <c r="M87" s="124"/>
      <c r="N87" s="124">
        <f>1800-1800</f>
        <v>0</v>
      </c>
      <c r="O87" s="124"/>
      <c r="P87" s="124">
        <f t="shared" si="15"/>
        <v>0</v>
      </c>
      <c r="Q87" s="131">
        <f t="shared" si="5"/>
        <v>0</v>
      </c>
      <c r="R87" s="15"/>
      <c r="S87" s="234"/>
      <c r="T87" s="34"/>
      <c r="U87" s="34"/>
      <c r="V87" s="34"/>
      <c r="W87" s="15"/>
      <c r="X87" s="8"/>
      <c r="Y87" s="8"/>
      <c r="Z87" s="8"/>
      <c r="AA87" s="8"/>
      <c r="AB87" s="8"/>
      <c r="AC87" s="8"/>
      <c r="AD87" s="8"/>
      <c r="AE87" s="8"/>
      <c r="AF87" s="8"/>
      <c r="AG87" s="8"/>
      <c r="AH87" s="8"/>
      <c r="AI87" s="8"/>
      <c r="AJ87" s="8"/>
      <c r="AK87" s="8"/>
      <c r="AL87" s="8"/>
      <c r="AM87" s="8"/>
      <c r="AN87" s="8"/>
      <c r="AO87" s="8"/>
      <c r="AP87" s="8"/>
      <c r="AQ87" s="8"/>
      <c r="AR87" s="8"/>
      <c r="AS87" s="7"/>
      <c r="AT87" s="7"/>
      <c r="AU87" s="7"/>
      <c r="AV87" s="7"/>
      <c r="AW87" s="7"/>
      <c r="AX87" s="7"/>
      <c r="AY87" s="7"/>
      <c r="AZ87" s="7"/>
      <c r="BA87" s="7"/>
      <c r="BB87" s="7"/>
      <c r="BC87" s="7"/>
      <c r="BD87" s="7"/>
      <c r="BE87" s="7"/>
      <c r="BF87" s="7"/>
      <c r="BG87" s="7"/>
      <c r="BH87" s="7"/>
      <c r="BI87" s="7"/>
      <c r="BJ87" s="7"/>
      <c r="BK87" s="7"/>
      <c r="BL87" s="7"/>
      <c r="BM87" s="7"/>
      <c r="BN87" s="7"/>
    </row>
    <row r="88" spans="1:66" s="5" customFormat="1" ht="76.95" hidden="1" customHeight="1">
      <c r="A88" s="139" t="s">
        <v>798</v>
      </c>
      <c r="B88" s="140">
        <v>1060</v>
      </c>
      <c r="C88" s="139" t="s">
        <v>938</v>
      </c>
      <c r="D88" s="160" t="s">
        <v>966</v>
      </c>
      <c r="E88" s="88">
        <f t="shared" si="16"/>
        <v>0</v>
      </c>
      <c r="F88" s="88"/>
      <c r="G88" s="88"/>
      <c r="H88" s="88"/>
      <c r="I88" s="88"/>
      <c r="J88" s="88">
        <f t="shared" si="20"/>
        <v>0</v>
      </c>
      <c r="K88" s="88"/>
      <c r="L88" s="88"/>
      <c r="M88" s="88"/>
      <c r="N88" s="88"/>
      <c r="O88" s="88"/>
      <c r="P88" s="88">
        <f t="shared" si="15"/>
        <v>0</v>
      </c>
      <c r="Q88" s="131">
        <f t="shared" si="5"/>
        <v>0</v>
      </c>
      <c r="R88" s="15"/>
      <c r="S88" s="234"/>
      <c r="T88" s="34"/>
      <c r="U88" s="34"/>
      <c r="V88" s="34"/>
      <c r="W88" s="15"/>
      <c r="X88" s="8"/>
      <c r="Y88" s="8"/>
      <c r="Z88" s="8"/>
      <c r="AA88" s="8"/>
      <c r="AB88" s="8"/>
      <c r="AC88" s="8"/>
      <c r="AD88" s="8"/>
      <c r="AE88" s="8"/>
      <c r="AF88" s="8"/>
      <c r="AG88" s="8"/>
      <c r="AH88" s="8"/>
      <c r="AI88" s="8"/>
      <c r="AJ88" s="8"/>
      <c r="AK88" s="8"/>
      <c r="AL88" s="8"/>
      <c r="AM88" s="8"/>
      <c r="AN88" s="8"/>
      <c r="AO88" s="8"/>
      <c r="AP88" s="8"/>
      <c r="AQ88" s="8"/>
      <c r="AR88" s="8"/>
      <c r="AS88" s="7"/>
      <c r="AT88" s="7"/>
      <c r="AU88" s="7"/>
      <c r="AV88" s="7"/>
      <c r="AW88" s="7"/>
      <c r="AX88" s="7"/>
      <c r="AY88" s="7"/>
      <c r="AZ88" s="7"/>
      <c r="BA88" s="7"/>
      <c r="BB88" s="7"/>
      <c r="BC88" s="7"/>
      <c r="BD88" s="7"/>
      <c r="BE88" s="7"/>
      <c r="BF88" s="7"/>
      <c r="BG88" s="7"/>
      <c r="BH88" s="7"/>
      <c r="BI88" s="7"/>
      <c r="BJ88" s="7"/>
      <c r="BK88" s="7"/>
      <c r="BL88" s="7"/>
      <c r="BM88" s="7"/>
      <c r="BN88" s="7"/>
    </row>
    <row r="89" spans="1:66" s="5" customFormat="1" ht="104.25" hidden="1" customHeight="1">
      <c r="A89" s="111" t="s">
        <v>799</v>
      </c>
      <c r="B89" s="111" t="s">
        <v>351</v>
      </c>
      <c r="C89" s="111" t="s">
        <v>650</v>
      </c>
      <c r="D89" s="243" t="s">
        <v>610</v>
      </c>
      <c r="E89" s="124">
        <f t="shared" si="16"/>
        <v>0</v>
      </c>
      <c r="F89" s="124"/>
      <c r="G89" s="124"/>
      <c r="H89" s="124"/>
      <c r="I89" s="124"/>
      <c r="J89" s="124">
        <f t="shared" si="20"/>
        <v>0</v>
      </c>
      <c r="K89" s="124"/>
      <c r="L89" s="124"/>
      <c r="M89" s="124"/>
      <c r="N89" s="124"/>
      <c r="O89" s="124"/>
      <c r="P89" s="124">
        <f t="shared" si="15"/>
        <v>0</v>
      </c>
      <c r="Q89" s="261">
        <f t="shared" si="5"/>
        <v>0</v>
      </c>
      <c r="R89" s="233"/>
      <c r="S89" s="236"/>
      <c r="T89" s="238"/>
      <c r="U89" s="34"/>
      <c r="V89" s="34"/>
      <c r="W89" s="15"/>
      <c r="X89" s="8"/>
      <c r="Y89" s="8"/>
      <c r="Z89" s="8"/>
      <c r="AA89" s="8"/>
      <c r="AB89" s="8"/>
      <c r="AC89" s="8"/>
      <c r="AD89" s="8"/>
      <c r="AE89" s="8"/>
      <c r="AF89" s="8"/>
      <c r="AG89" s="8"/>
      <c r="AH89" s="8"/>
      <c r="AI89" s="8"/>
      <c r="AJ89" s="8"/>
      <c r="AK89" s="8"/>
      <c r="AL89" s="8"/>
      <c r="AM89" s="8"/>
      <c r="AN89" s="8"/>
      <c r="AO89" s="8"/>
      <c r="AP89" s="8"/>
      <c r="AQ89" s="8"/>
      <c r="AR89" s="8"/>
      <c r="AS89" s="7"/>
      <c r="AT89" s="7"/>
      <c r="AU89" s="7"/>
      <c r="AV89" s="7"/>
      <c r="AW89" s="7"/>
      <c r="AX89" s="7"/>
      <c r="AY89" s="7"/>
      <c r="AZ89" s="7"/>
      <c r="BA89" s="7"/>
      <c r="BB89" s="7"/>
      <c r="BC89" s="7"/>
      <c r="BD89" s="7"/>
      <c r="BE89" s="7"/>
      <c r="BF89" s="7"/>
      <c r="BG89" s="7"/>
      <c r="BH89" s="7"/>
      <c r="BI89" s="7"/>
      <c r="BJ89" s="7"/>
      <c r="BK89" s="7"/>
      <c r="BL89" s="7"/>
      <c r="BM89" s="7"/>
      <c r="BN89" s="7"/>
    </row>
    <row r="90" spans="1:66" s="5" customFormat="1" ht="41.4" hidden="1">
      <c r="A90" s="106"/>
      <c r="B90" s="106"/>
      <c r="C90" s="110"/>
      <c r="D90" s="191" t="s">
        <v>609</v>
      </c>
      <c r="E90" s="94">
        <f t="shared" si="16"/>
        <v>0</v>
      </c>
      <c r="F90" s="94"/>
      <c r="G90" s="94"/>
      <c r="H90" s="94"/>
      <c r="I90" s="94"/>
      <c r="J90" s="143"/>
      <c r="K90" s="94"/>
      <c r="L90" s="94"/>
      <c r="M90" s="94"/>
      <c r="N90" s="94"/>
      <c r="O90" s="94"/>
      <c r="P90" s="94">
        <f t="shared" si="15"/>
        <v>0</v>
      </c>
      <c r="Q90" s="131">
        <f t="shared" si="5"/>
        <v>0</v>
      </c>
      <c r="R90" s="15"/>
      <c r="S90" s="234"/>
      <c r="T90" s="34"/>
      <c r="U90" s="34"/>
      <c r="V90" s="34"/>
      <c r="W90" s="15"/>
      <c r="X90" s="8"/>
      <c r="Y90" s="8"/>
      <c r="Z90" s="8"/>
      <c r="AA90" s="8"/>
      <c r="AB90" s="8"/>
      <c r="AC90" s="8"/>
      <c r="AD90" s="8"/>
      <c r="AE90" s="8"/>
      <c r="AF90" s="8"/>
      <c r="AG90" s="8"/>
      <c r="AH90" s="8"/>
      <c r="AI90" s="8"/>
      <c r="AJ90" s="8"/>
      <c r="AK90" s="8"/>
      <c r="AL90" s="8"/>
      <c r="AM90" s="8"/>
      <c r="AN90" s="8"/>
      <c r="AO90" s="8"/>
      <c r="AP90" s="8"/>
      <c r="AQ90" s="8"/>
      <c r="AR90" s="8"/>
      <c r="AS90" s="7"/>
      <c r="AT90" s="7"/>
      <c r="AU90" s="7"/>
      <c r="AV90" s="7"/>
      <c r="AW90" s="7"/>
      <c r="AX90" s="7"/>
      <c r="AY90" s="7"/>
      <c r="AZ90" s="7"/>
      <c r="BA90" s="7"/>
      <c r="BB90" s="7"/>
      <c r="BC90" s="7"/>
      <c r="BD90" s="7"/>
      <c r="BE90" s="7"/>
      <c r="BF90" s="7"/>
      <c r="BG90" s="7"/>
      <c r="BH90" s="7"/>
      <c r="BI90" s="7"/>
      <c r="BJ90" s="7"/>
      <c r="BK90" s="7"/>
      <c r="BL90" s="7"/>
      <c r="BM90" s="7"/>
      <c r="BN90" s="7"/>
    </row>
    <row r="91" spans="1:66" s="5" customFormat="1" ht="83.25" hidden="1" customHeight="1">
      <c r="A91" s="111" t="s">
        <v>800</v>
      </c>
      <c r="B91" s="111" t="s">
        <v>309</v>
      </c>
      <c r="C91" s="111" t="s">
        <v>724</v>
      </c>
      <c r="D91" s="157" t="s">
        <v>516</v>
      </c>
      <c r="E91" s="124">
        <f t="shared" si="16"/>
        <v>0</v>
      </c>
      <c r="F91" s="124"/>
      <c r="G91" s="124"/>
      <c r="H91" s="124"/>
      <c r="I91" s="124"/>
      <c r="J91" s="124">
        <f t="shared" ref="J91:J106" si="21">+L91+O91</f>
        <v>0</v>
      </c>
      <c r="K91" s="124"/>
      <c r="L91" s="124"/>
      <c r="M91" s="124"/>
      <c r="N91" s="124"/>
      <c r="O91" s="124">
        <f>10000000-10000000</f>
        <v>0</v>
      </c>
      <c r="P91" s="124">
        <f t="shared" si="15"/>
        <v>0</v>
      </c>
      <c r="Q91" s="131">
        <f t="shared" si="5"/>
        <v>0</v>
      </c>
      <c r="R91" s="233"/>
      <c r="S91" s="236"/>
      <c r="T91" s="238"/>
      <c r="U91" s="34"/>
      <c r="V91" s="34"/>
      <c r="W91" s="15"/>
      <c r="X91" s="8"/>
      <c r="Y91" s="8"/>
      <c r="Z91" s="8"/>
      <c r="AA91" s="8"/>
      <c r="AB91" s="8"/>
      <c r="AC91" s="8"/>
      <c r="AD91" s="8"/>
      <c r="AE91" s="8"/>
      <c r="AF91" s="8"/>
      <c r="AG91" s="8"/>
      <c r="AH91" s="8"/>
      <c r="AI91" s="8"/>
      <c r="AJ91" s="8"/>
      <c r="AK91" s="8"/>
      <c r="AL91" s="8"/>
      <c r="AM91" s="8"/>
      <c r="AN91" s="8"/>
      <c r="AO91" s="8"/>
      <c r="AP91" s="8"/>
      <c r="AQ91" s="8"/>
      <c r="AR91" s="8"/>
      <c r="AS91" s="7"/>
      <c r="AT91" s="7"/>
      <c r="AU91" s="7"/>
      <c r="AV91" s="7"/>
      <c r="AW91" s="7"/>
      <c r="AX91" s="7"/>
      <c r="AY91" s="7"/>
      <c r="AZ91" s="7"/>
      <c r="BA91" s="7"/>
      <c r="BB91" s="7"/>
      <c r="BC91" s="7"/>
      <c r="BD91" s="7"/>
      <c r="BE91" s="7"/>
      <c r="BF91" s="7"/>
      <c r="BG91" s="7"/>
      <c r="BH91" s="7"/>
      <c r="BI91" s="7"/>
      <c r="BJ91" s="7"/>
      <c r="BK91" s="7"/>
      <c r="BL91" s="7"/>
      <c r="BM91" s="7"/>
      <c r="BN91" s="7"/>
    </row>
    <row r="92" spans="1:66" s="5" customFormat="1" ht="79.5" hidden="1" customHeight="1">
      <c r="A92" s="111" t="s">
        <v>417</v>
      </c>
      <c r="B92" s="111" t="s">
        <v>130</v>
      </c>
      <c r="C92" s="111" t="s">
        <v>131</v>
      </c>
      <c r="D92" s="140" t="s">
        <v>132</v>
      </c>
      <c r="E92" s="87">
        <f t="shared" si="16"/>
        <v>0</v>
      </c>
      <c r="F92" s="87"/>
      <c r="G92" s="87"/>
      <c r="H92" s="87"/>
      <c r="I92" s="87"/>
      <c r="J92" s="87">
        <f t="shared" si="21"/>
        <v>0</v>
      </c>
      <c r="K92" s="87"/>
      <c r="L92" s="87"/>
      <c r="M92" s="87"/>
      <c r="N92" s="87"/>
      <c r="O92" s="87"/>
      <c r="P92" s="87">
        <f t="shared" si="15"/>
        <v>0</v>
      </c>
      <c r="Q92" s="131">
        <f t="shared" si="5"/>
        <v>0</v>
      </c>
      <c r="R92" s="15"/>
      <c r="S92" s="234"/>
      <c r="T92" s="34"/>
      <c r="U92" s="34"/>
      <c r="V92" s="34"/>
      <c r="W92" s="15"/>
      <c r="X92" s="8"/>
      <c r="Y92" s="8"/>
      <c r="Z92" s="8"/>
      <c r="AA92" s="8"/>
      <c r="AB92" s="8"/>
      <c r="AC92" s="8"/>
      <c r="AD92" s="8"/>
      <c r="AE92" s="8"/>
      <c r="AF92" s="8"/>
      <c r="AG92" s="8"/>
      <c r="AH92" s="8"/>
      <c r="AI92" s="8"/>
      <c r="AJ92" s="8"/>
      <c r="AK92" s="8"/>
      <c r="AL92" s="8"/>
      <c r="AM92" s="8"/>
      <c r="AN92" s="8"/>
      <c r="AO92" s="8"/>
      <c r="AP92" s="8"/>
      <c r="AQ92" s="8"/>
      <c r="AR92" s="8"/>
      <c r="AS92" s="7"/>
      <c r="AT92" s="7"/>
      <c r="AU92" s="7"/>
      <c r="AV92" s="7"/>
      <c r="AW92" s="7"/>
      <c r="AX92" s="7"/>
      <c r="AY92" s="7"/>
      <c r="AZ92" s="7"/>
      <c r="BA92" s="7"/>
      <c r="BB92" s="7"/>
      <c r="BC92" s="7"/>
      <c r="BD92" s="7"/>
      <c r="BE92" s="7"/>
      <c r="BF92" s="7"/>
      <c r="BG92" s="7"/>
      <c r="BH92" s="7"/>
      <c r="BI92" s="7"/>
      <c r="BJ92" s="7"/>
      <c r="BK92" s="7"/>
      <c r="BL92" s="7"/>
      <c r="BM92" s="7"/>
      <c r="BN92" s="7"/>
    </row>
    <row r="93" spans="1:66" s="5" customFormat="1" ht="75.75" hidden="1" customHeight="1">
      <c r="A93" s="111" t="s">
        <v>799</v>
      </c>
      <c r="B93" s="111" t="s">
        <v>351</v>
      </c>
      <c r="C93" s="111" t="s">
        <v>725</v>
      </c>
      <c r="D93" s="243" t="s">
        <v>610</v>
      </c>
      <c r="E93" s="124">
        <f t="shared" si="16"/>
        <v>0</v>
      </c>
      <c r="F93" s="124"/>
      <c r="G93" s="124"/>
      <c r="H93" s="124"/>
      <c r="I93" s="124"/>
      <c r="J93" s="124">
        <f t="shared" si="21"/>
        <v>0</v>
      </c>
      <c r="K93" s="124"/>
      <c r="L93" s="124"/>
      <c r="M93" s="124"/>
      <c r="N93" s="124"/>
      <c r="O93" s="124"/>
      <c r="P93" s="124">
        <f t="shared" si="15"/>
        <v>0</v>
      </c>
      <c r="Q93" s="131">
        <f t="shared" si="5"/>
        <v>0</v>
      </c>
      <c r="R93" s="233"/>
      <c r="S93" s="236"/>
      <c r="T93" s="238"/>
      <c r="U93" s="34"/>
      <c r="V93" s="34"/>
      <c r="W93" s="15"/>
      <c r="X93" s="8"/>
      <c r="Y93" s="8"/>
      <c r="Z93" s="8"/>
      <c r="AA93" s="8"/>
      <c r="AB93" s="8"/>
      <c r="AC93" s="8"/>
      <c r="AD93" s="8"/>
      <c r="AE93" s="8"/>
      <c r="AF93" s="8"/>
      <c r="AG93" s="8"/>
      <c r="AH93" s="8"/>
      <c r="AI93" s="8"/>
      <c r="AJ93" s="8"/>
      <c r="AK93" s="8"/>
      <c r="AL93" s="8"/>
      <c r="AM93" s="8"/>
      <c r="AN93" s="8"/>
      <c r="AO93" s="8"/>
      <c r="AP93" s="8"/>
      <c r="AQ93" s="8"/>
      <c r="AR93" s="8"/>
      <c r="AS93" s="7"/>
      <c r="AT93" s="7"/>
      <c r="AU93" s="7"/>
      <c r="AV93" s="7"/>
      <c r="AW93" s="7"/>
      <c r="AX93" s="7"/>
      <c r="AY93" s="7"/>
      <c r="AZ93" s="7"/>
      <c r="BA93" s="7"/>
      <c r="BB93" s="7"/>
      <c r="BC93" s="7"/>
      <c r="BD93" s="7"/>
      <c r="BE93" s="7"/>
      <c r="BF93" s="7"/>
      <c r="BG93" s="7"/>
      <c r="BH93" s="7"/>
      <c r="BI93" s="7"/>
      <c r="BJ93" s="7"/>
      <c r="BK93" s="7"/>
      <c r="BL93" s="7"/>
      <c r="BM93" s="7"/>
      <c r="BN93" s="7"/>
    </row>
    <row r="94" spans="1:66" s="5" customFormat="1" ht="27.6" hidden="1">
      <c r="A94" s="106"/>
      <c r="B94" s="106"/>
      <c r="C94" s="105"/>
      <c r="D94" s="152" t="s">
        <v>326</v>
      </c>
      <c r="E94" s="87">
        <f t="shared" si="16"/>
        <v>0</v>
      </c>
      <c r="F94" s="87"/>
      <c r="G94" s="87"/>
      <c r="H94" s="87"/>
      <c r="I94" s="87"/>
      <c r="J94" s="87">
        <f t="shared" si="21"/>
        <v>0</v>
      </c>
      <c r="K94" s="87"/>
      <c r="L94" s="87"/>
      <c r="M94" s="87"/>
      <c r="N94" s="87"/>
      <c r="O94" s="87"/>
      <c r="P94" s="87">
        <f t="shared" si="15"/>
        <v>0</v>
      </c>
      <c r="Q94" s="131">
        <f t="shared" si="5"/>
        <v>0</v>
      </c>
      <c r="R94" s="15"/>
      <c r="S94" s="236">
        <v>134059300</v>
      </c>
      <c r="T94" s="34"/>
      <c r="U94" s="34"/>
      <c r="V94" s="34"/>
      <c r="W94" s="15"/>
      <c r="X94" s="8"/>
      <c r="Y94" s="8"/>
      <c r="Z94" s="8"/>
      <c r="AA94" s="8"/>
      <c r="AB94" s="8"/>
      <c r="AC94" s="8"/>
      <c r="AD94" s="8"/>
      <c r="AE94" s="8"/>
      <c r="AF94" s="8"/>
      <c r="AG94" s="8"/>
      <c r="AH94" s="8"/>
      <c r="AI94" s="8"/>
      <c r="AJ94" s="8"/>
      <c r="AK94" s="8"/>
      <c r="AL94" s="8"/>
      <c r="AM94" s="8"/>
      <c r="AN94" s="8"/>
      <c r="AO94" s="8"/>
      <c r="AP94" s="8"/>
      <c r="AQ94" s="8"/>
      <c r="AR94" s="8"/>
      <c r="AS94" s="7"/>
      <c r="AT94" s="7"/>
      <c r="AU94" s="7"/>
      <c r="AV94" s="7"/>
      <c r="AW94" s="7"/>
      <c r="AX94" s="7"/>
      <c r="AY94" s="7"/>
      <c r="AZ94" s="7"/>
      <c r="BA94" s="7"/>
      <c r="BB94" s="7"/>
      <c r="BC94" s="7"/>
      <c r="BD94" s="7"/>
      <c r="BE94" s="7"/>
      <c r="BF94" s="7"/>
      <c r="BG94" s="7"/>
      <c r="BH94" s="7"/>
      <c r="BI94" s="7"/>
      <c r="BJ94" s="7"/>
      <c r="BK94" s="7"/>
      <c r="BL94" s="7"/>
      <c r="BM94" s="7"/>
      <c r="BN94" s="7"/>
    </row>
    <row r="95" spans="1:66" s="5" customFormat="1" ht="112.5" hidden="1" customHeight="1">
      <c r="A95" s="111" t="s">
        <v>766</v>
      </c>
      <c r="B95" s="111" t="s">
        <v>760</v>
      </c>
      <c r="C95" s="111" t="s">
        <v>764</v>
      </c>
      <c r="D95" s="244" t="s">
        <v>912</v>
      </c>
      <c r="E95" s="124">
        <f>+F95+I95</f>
        <v>0</v>
      </c>
      <c r="F95" s="124"/>
      <c r="G95" s="124"/>
      <c r="H95" s="124"/>
      <c r="I95" s="124"/>
      <c r="J95" s="124">
        <f t="shared" si="21"/>
        <v>0</v>
      </c>
      <c r="K95" s="124">
        <f>6200000-6200000</f>
        <v>0</v>
      </c>
      <c r="L95" s="124"/>
      <c r="M95" s="124"/>
      <c r="N95" s="124"/>
      <c r="O95" s="124"/>
      <c r="P95" s="124">
        <f>+E95+J95</f>
        <v>0</v>
      </c>
      <c r="Q95" s="131">
        <f t="shared" si="5"/>
        <v>0</v>
      </c>
      <c r="R95" s="15"/>
      <c r="S95" s="236"/>
      <c r="T95" s="34"/>
      <c r="U95" s="34"/>
      <c r="V95" s="34"/>
      <c r="W95" s="15"/>
      <c r="X95" s="8"/>
      <c r="Y95" s="8"/>
      <c r="Z95" s="8"/>
      <c r="AA95" s="8"/>
      <c r="AB95" s="8"/>
      <c r="AC95" s="8"/>
      <c r="AD95" s="8"/>
      <c r="AE95" s="8"/>
      <c r="AF95" s="8"/>
      <c r="AG95" s="8"/>
      <c r="AH95" s="8"/>
      <c r="AI95" s="8"/>
      <c r="AJ95" s="8"/>
      <c r="AK95" s="8"/>
      <c r="AL95" s="8"/>
      <c r="AM95" s="8"/>
      <c r="AN95" s="8"/>
      <c r="AO95" s="8"/>
      <c r="AP95" s="8"/>
      <c r="AQ95" s="8"/>
      <c r="AR95" s="8"/>
      <c r="AS95" s="7"/>
      <c r="AT95" s="7"/>
      <c r="AU95" s="7"/>
      <c r="AV95" s="7"/>
      <c r="AW95" s="7"/>
      <c r="AX95" s="7"/>
      <c r="AY95" s="7"/>
      <c r="AZ95" s="7"/>
      <c r="BA95" s="7"/>
      <c r="BB95" s="7"/>
      <c r="BC95" s="7"/>
      <c r="BD95" s="7"/>
      <c r="BE95" s="7"/>
      <c r="BF95" s="7"/>
      <c r="BG95" s="7"/>
      <c r="BH95" s="7"/>
      <c r="BI95" s="7"/>
      <c r="BJ95" s="7"/>
      <c r="BK95" s="7"/>
      <c r="BL95" s="7"/>
      <c r="BM95" s="7"/>
      <c r="BN95" s="7"/>
    </row>
    <row r="96" spans="1:66" s="5" customFormat="1" ht="96" hidden="1" customHeight="1">
      <c r="A96" s="111" t="s">
        <v>767</v>
      </c>
      <c r="B96" s="111" t="s">
        <v>761</v>
      </c>
      <c r="C96" s="111" t="s">
        <v>764</v>
      </c>
      <c r="D96" s="244" t="s">
        <v>913</v>
      </c>
      <c r="E96" s="124">
        <f>+F96+I96</f>
        <v>0</v>
      </c>
      <c r="F96" s="124"/>
      <c r="G96" s="124"/>
      <c r="H96" s="124"/>
      <c r="I96" s="124"/>
      <c r="J96" s="124">
        <f t="shared" si="21"/>
        <v>0</v>
      </c>
      <c r="K96" s="124">
        <f>2000000-2000000</f>
        <v>0</v>
      </c>
      <c r="L96" s="124"/>
      <c r="M96" s="124"/>
      <c r="N96" s="124"/>
      <c r="O96" s="124"/>
      <c r="P96" s="124">
        <f>+E96+J96</f>
        <v>0</v>
      </c>
      <c r="Q96" s="131">
        <f t="shared" si="5"/>
        <v>0</v>
      </c>
      <c r="R96" s="15"/>
      <c r="S96" s="236"/>
      <c r="T96" s="34"/>
      <c r="U96" s="34"/>
      <c r="V96" s="34"/>
      <c r="W96" s="15"/>
      <c r="X96" s="8"/>
      <c r="Y96" s="8"/>
      <c r="Z96" s="8"/>
      <c r="AA96" s="8"/>
      <c r="AB96" s="8"/>
      <c r="AC96" s="8"/>
      <c r="AD96" s="8"/>
      <c r="AE96" s="8"/>
      <c r="AF96" s="8"/>
      <c r="AG96" s="8"/>
      <c r="AH96" s="8"/>
      <c r="AI96" s="8"/>
      <c r="AJ96" s="8"/>
      <c r="AK96" s="8"/>
      <c r="AL96" s="8"/>
      <c r="AM96" s="8"/>
      <c r="AN96" s="8"/>
      <c r="AO96" s="8"/>
      <c r="AP96" s="8"/>
      <c r="AQ96" s="8"/>
      <c r="AR96" s="8"/>
      <c r="AS96" s="7"/>
      <c r="AT96" s="7"/>
      <c r="AU96" s="7"/>
      <c r="AV96" s="7"/>
      <c r="AW96" s="7"/>
      <c r="AX96" s="7"/>
      <c r="AY96" s="7"/>
      <c r="AZ96" s="7"/>
      <c r="BA96" s="7"/>
      <c r="BB96" s="7"/>
      <c r="BC96" s="7"/>
      <c r="BD96" s="7"/>
      <c r="BE96" s="7"/>
      <c r="BF96" s="7"/>
      <c r="BG96" s="7"/>
      <c r="BH96" s="7"/>
      <c r="BI96" s="7"/>
      <c r="BJ96" s="7"/>
      <c r="BK96" s="7"/>
      <c r="BL96" s="7"/>
      <c r="BM96" s="7"/>
      <c r="BN96" s="7"/>
    </row>
    <row r="97" spans="1:66" s="5" customFormat="1" ht="53.25" hidden="1" customHeight="1">
      <c r="A97" s="111" t="s">
        <v>768</v>
      </c>
      <c r="B97" s="111" t="s">
        <v>762</v>
      </c>
      <c r="C97" s="105" t="s">
        <v>765</v>
      </c>
      <c r="D97" s="245" t="s">
        <v>144</v>
      </c>
      <c r="E97" s="124">
        <f>+F97+I97</f>
        <v>0</v>
      </c>
      <c r="F97" s="124"/>
      <c r="G97" s="124"/>
      <c r="H97" s="124"/>
      <c r="I97" s="124"/>
      <c r="J97" s="124">
        <f t="shared" si="21"/>
        <v>0</v>
      </c>
      <c r="K97" s="124">
        <f>2000000-2000000</f>
        <v>0</v>
      </c>
      <c r="L97" s="124"/>
      <c r="M97" s="124"/>
      <c r="N97" s="124"/>
      <c r="O97" s="124"/>
      <c r="P97" s="124">
        <f>+E97+J97</f>
        <v>0</v>
      </c>
      <c r="Q97" s="131">
        <f t="shared" si="5"/>
        <v>0</v>
      </c>
      <c r="R97" s="15"/>
      <c r="S97" s="236"/>
      <c r="T97" s="34"/>
      <c r="U97" s="34"/>
      <c r="V97" s="34"/>
      <c r="W97" s="15"/>
      <c r="X97" s="8"/>
      <c r="Y97" s="8"/>
      <c r="Z97" s="8"/>
      <c r="AA97" s="8"/>
      <c r="AB97" s="8"/>
      <c r="AC97" s="8"/>
      <c r="AD97" s="8"/>
      <c r="AE97" s="8"/>
      <c r="AF97" s="8"/>
      <c r="AG97" s="8"/>
      <c r="AH97" s="8"/>
      <c r="AI97" s="8"/>
      <c r="AJ97" s="8"/>
      <c r="AK97" s="8"/>
      <c r="AL97" s="8"/>
      <c r="AM97" s="8"/>
      <c r="AN97" s="8"/>
      <c r="AO97" s="8"/>
      <c r="AP97" s="8"/>
      <c r="AQ97" s="8"/>
      <c r="AR97" s="8"/>
      <c r="AS97" s="7"/>
      <c r="AT97" s="7"/>
      <c r="AU97" s="7"/>
      <c r="AV97" s="7"/>
      <c r="AW97" s="7"/>
      <c r="AX97" s="7"/>
      <c r="AY97" s="7"/>
      <c r="AZ97" s="7"/>
      <c r="BA97" s="7"/>
      <c r="BB97" s="7"/>
      <c r="BC97" s="7"/>
      <c r="BD97" s="7"/>
      <c r="BE97" s="7"/>
      <c r="BF97" s="7"/>
      <c r="BG97" s="7"/>
      <c r="BH97" s="7"/>
      <c r="BI97" s="7"/>
      <c r="BJ97" s="7"/>
      <c r="BK97" s="7"/>
      <c r="BL97" s="7"/>
      <c r="BM97" s="7"/>
      <c r="BN97" s="7"/>
    </row>
    <row r="98" spans="1:66" s="5" customFormat="1" ht="63.75" hidden="1" customHeight="1">
      <c r="A98" s="111" t="s">
        <v>769</v>
      </c>
      <c r="B98" s="111" t="s">
        <v>763</v>
      </c>
      <c r="C98" s="105" t="s">
        <v>765</v>
      </c>
      <c r="D98" s="245" t="s">
        <v>280</v>
      </c>
      <c r="E98" s="124">
        <f>+F98+I98</f>
        <v>0</v>
      </c>
      <c r="F98" s="124"/>
      <c r="G98" s="124"/>
      <c r="H98" s="124"/>
      <c r="I98" s="124"/>
      <c r="J98" s="124">
        <f t="shared" si="21"/>
        <v>0</v>
      </c>
      <c r="K98" s="124">
        <f>2000000-2000000</f>
        <v>0</v>
      </c>
      <c r="L98" s="124"/>
      <c r="M98" s="124"/>
      <c r="N98" s="124"/>
      <c r="O98" s="124"/>
      <c r="P98" s="124">
        <f>+E98+J98</f>
        <v>0</v>
      </c>
      <c r="Q98" s="131">
        <f t="shared" si="5"/>
        <v>0</v>
      </c>
      <c r="R98" s="15"/>
      <c r="S98" s="236"/>
      <c r="T98" s="34"/>
      <c r="U98" s="34"/>
      <c r="V98" s="34"/>
      <c r="W98" s="15"/>
      <c r="X98" s="8"/>
      <c r="Y98" s="8"/>
      <c r="Z98" s="8"/>
      <c r="AA98" s="8"/>
      <c r="AB98" s="8"/>
      <c r="AC98" s="8"/>
      <c r="AD98" s="8"/>
      <c r="AE98" s="8"/>
      <c r="AF98" s="8"/>
      <c r="AG98" s="8"/>
      <c r="AH98" s="8"/>
      <c r="AI98" s="8"/>
      <c r="AJ98" s="8"/>
      <c r="AK98" s="8"/>
      <c r="AL98" s="8"/>
      <c r="AM98" s="8"/>
      <c r="AN98" s="8"/>
      <c r="AO98" s="8"/>
      <c r="AP98" s="8"/>
      <c r="AQ98" s="8"/>
      <c r="AR98" s="8"/>
      <c r="AS98" s="7"/>
      <c r="AT98" s="7"/>
      <c r="AU98" s="7"/>
      <c r="AV98" s="7"/>
      <c r="AW98" s="7"/>
      <c r="AX98" s="7"/>
      <c r="AY98" s="7"/>
      <c r="AZ98" s="7"/>
      <c r="BA98" s="7"/>
      <c r="BB98" s="7"/>
      <c r="BC98" s="7"/>
      <c r="BD98" s="7"/>
      <c r="BE98" s="7"/>
      <c r="BF98" s="7"/>
      <c r="BG98" s="7"/>
      <c r="BH98" s="7"/>
      <c r="BI98" s="7"/>
      <c r="BJ98" s="7"/>
      <c r="BK98" s="7"/>
      <c r="BL98" s="7"/>
      <c r="BM98" s="7"/>
      <c r="BN98" s="7"/>
    </row>
    <row r="99" spans="1:66" s="5" customFormat="1" ht="78" hidden="1" customHeight="1">
      <c r="A99" s="111" t="s">
        <v>801</v>
      </c>
      <c r="B99" s="111" t="s">
        <v>939</v>
      </c>
      <c r="C99" s="111" t="s">
        <v>726</v>
      </c>
      <c r="D99" s="244" t="s">
        <v>611</v>
      </c>
      <c r="E99" s="124">
        <f t="shared" si="16"/>
        <v>0</v>
      </c>
      <c r="F99" s="124"/>
      <c r="G99" s="124">
        <f>404196400-17086400-387110000</f>
        <v>0</v>
      </c>
      <c r="H99" s="124">
        <f>23528200-23528200</f>
        <v>0</v>
      </c>
      <c r="I99" s="124"/>
      <c r="J99" s="124">
        <f t="shared" si="21"/>
        <v>0</v>
      </c>
      <c r="K99" s="124">
        <f>2500000-2500000</f>
        <v>0</v>
      </c>
      <c r="L99" s="124"/>
      <c r="M99" s="124">
        <f>6691970-6691970</f>
        <v>0</v>
      </c>
      <c r="N99" s="124">
        <f>3473010-3473010</f>
        <v>0</v>
      </c>
      <c r="O99" s="124">
        <f>2500000-2500000</f>
        <v>0</v>
      </c>
      <c r="P99" s="124">
        <f t="shared" si="15"/>
        <v>0</v>
      </c>
      <c r="Q99" s="131">
        <f t="shared" si="5"/>
        <v>0</v>
      </c>
      <c r="R99" s="233"/>
      <c r="S99" s="236"/>
      <c r="T99" s="238"/>
      <c r="U99" s="34"/>
      <c r="V99" s="34"/>
      <c r="W99" s="15"/>
      <c r="X99" s="8"/>
      <c r="Y99" s="8"/>
      <c r="Z99" s="8"/>
      <c r="AA99" s="8"/>
      <c r="AB99" s="8"/>
      <c r="AC99" s="8"/>
      <c r="AD99" s="8"/>
      <c r="AE99" s="8"/>
      <c r="AF99" s="8"/>
      <c r="AG99" s="8"/>
      <c r="AH99" s="8"/>
      <c r="AI99" s="8"/>
      <c r="AJ99" s="8"/>
      <c r="AK99" s="8"/>
      <c r="AL99" s="8"/>
      <c r="AM99" s="8"/>
      <c r="AN99" s="8"/>
      <c r="AO99" s="8"/>
      <c r="AP99" s="8"/>
      <c r="AQ99" s="8"/>
      <c r="AR99" s="8"/>
      <c r="AS99" s="7"/>
      <c r="AT99" s="7"/>
      <c r="AU99" s="7"/>
      <c r="AV99" s="7"/>
      <c r="AW99" s="7"/>
      <c r="AX99" s="7"/>
      <c r="AY99" s="7"/>
      <c r="AZ99" s="7"/>
      <c r="BA99" s="7"/>
      <c r="BB99" s="7"/>
      <c r="BC99" s="7"/>
      <c r="BD99" s="7"/>
      <c r="BE99" s="7"/>
      <c r="BF99" s="7"/>
      <c r="BG99" s="7"/>
      <c r="BH99" s="7"/>
      <c r="BI99" s="7"/>
      <c r="BJ99" s="7"/>
      <c r="BK99" s="7"/>
      <c r="BL99" s="7"/>
      <c r="BM99" s="7"/>
      <c r="BN99" s="7"/>
    </row>
    <row r="100" spans="1:66" s="5" customFormat="1" ht="27.6" hidden="1">
      <c r="A100" s="100"/>
      <c r="B100" s="100" t="s">
        <v>347</v>
      </c>
      <c r="C100" s="100"/>
      <c r="D100" s="154" t="s">
        <v>244</v>
      </c>
      <c r="E100" s="88">
        <f t="shared" si="16"/>
        <v>0</v>
      </c>
      <c r="F100" s="88"/>
      <c r="G100" s="88"/>
      <c r="H100" s="88"/>
      <c r="I100" s="88"/>
      <c r="J100" s="94">
        <f t="shared" si="21"/>
        <v>0</v>
      </c>
      <c r="K100" s="88"/>
      <c r="L100" s="88"/>
      <c r="M100" s="88"/>
      <c r="N100" s="88"/>
      <c r="O100" s="88"/>
      <c r="P100" s="94">
        <f t="shared" si="15"/>
        <v>0</v>
      </c>
      <c r="Q100" s="131">
        <f t="shared" si="5"/>
        <v>0</v>
      </c>
      <c r="R100" s="15"/>
      <c r="S100" s="234"/>
      <c r="T100" s="34"/>
      <c r="U100" s="34"/>
      <c r="V100" s="34"/>
      <c r="W100" s="15"/>
      <c r="X100" s="8"/>
      <c r="Y100" s="8"/>
      <c r="Z100" s="8"/>
      <c r="AA100" s="8"/>
      <c r="AB100" s="8"/>
      <c r="AC100" s="8"/>
      <c r="AD100" s="8"/>
      <c r="AE100" s="8"/>
      <c r="AF100" s="8"/>
      <c r="AG100" s="8"/>
      <c r="AH100" s="8"/>
      <c r="AI100" s="8"/>
      <c r="AJ100" s="8"/>
      <c r="AK100" s="8"/>
      <c r="AL100" s="8"/>
      <c r="AM100" s="8"/>
      <c r="AN100" s="8"/>
      <c r="AO100" s="8"/>
      <c r="AP100" s="8"/>
      <c r="AQ100" s="8"/>
      <c r="AR100" s="8"/>
      <c r="AS100" s="7"/>
      <c r="AT100" s="7"/>
      <c r="AU100" s="7"/>
      <c r="AV100" s="7"/>
      <c r="AW100" s="7"/>
      <c r="AX100" s="7"/>
      <c r="AY100" s="7"/>
      <c r="AZ100" s="7"/>
      <c r="BA100" s="7"/>
      <c r="BB100" s="7"/>
      <c r="BC100" s="7"/>
      <c r="BD100" s="7"/>
      <c r="BE100" s="7"/>
      <c r="BF100" s="7"/>
      <c r="BG100" s="7"/>
      <c r="BH100" s="7"/>
      <c r="BI100" s="7"/>
      <c r="BJ100" s="7"/>
      <c r="BK100" s="7"/>
      <c r="BL100" s="7"/>
      <c r="BM100" s="7"/>
      <c r="BN100" s="7"/>
    </row>
    <row r="101" spans="1:66" s="5" customFormat="1" ht="74.25" hidden="1" customHeight="1">
      <c r="A101" s="111" t="s">
        <v>128</v>
      </c>
      <c r="B101" s="111" t="s">
        <v>129</v>
      </c>
      <c r="C101" s="111" t="s">
        <v>237</v>
      </c>
      <c r="D101" s="152" t="s">
        <v>48</v>
      </c>
      <c r="E101" s="87">
        <f>+F101+I101</f>
        <v>0</v>
      </c>
      <c r="F101" s="87"/>
      <c r="G101" s="87"/>
      <c r="H101" s="87"/>
      <c r="I101" s="87"/>
      <c r="J101" s="87">
        <f t="shared" si="21"/>
        <v>0</v>
      </c>
      <c r="K101" s="87"/>
      <c r="L101" s="87"/>
      <c r="M101" s="87"/>
      <c r="N101" s="87"/>
      <c r="O101" s="87"/>
      <c r="P101" s="87">
        <f>+E101+J101</f>
        <v>0</v>
      </c>
      <c r="Q101" s="131">
        <f t="shared" si="5"/>
        <v>0</v>
      </c>
      <c r="R101" s="15"/>
      <c r="S101" s="234"/>
      <c r="T101" s="34"/>
      <c r="U101" s="34"/>
      <c r="V101" s="34"/>
      <c r="W101" s="15"/>
      <c r="X101" s="8"/>
      <c r="Y101" s="8"/>
      <c r="Z101" s="8"/>
      <c r="AA101" s="8"/>
      <c r="AB101" s="8"/>
      <c r="AC101" s="8"/>
      <c r="AD101" s="8"/>
      <c r="AE101" s="8"/>
      <c r="AF101" s="8"/>
      <c r="AG101" s="8"/>
      <c r="AH101" s="8"/>
      <c r="AI101" s="8"/>
      <c r="AJ101" s="8"/>
      <c r="AK101" s="8"/>
      <c r="AL101" s="8"/>
      <c r="AM101" s="8"/>
      <c r="AN101" s="8"/>
      <c r="AO101" s="8"/>
      <c r="AP101" s="8"/>
      <c r="AQ101" s="8"/>
      <c r="AR101" s="8"/>
      <c r="AS101" s="7"/>
      <c r="AT101" s="7"/>
      <c r="AU101" s="7"/>
      <c r="AV101" s="7"/>
      <c r="AW101" s="7"/>
      <c r="AX101" s="7"/>
      <c r="AY101" s="7"/>
      <c r="AZ101" s="7"/>
      <c r="BA101" s="7"/>
      <c r="BB101" s="7"/>
      <c r="BC101" s="7"/>
      <c r="BD101" s="7"/>
      <c r="BE101" s="7"/>
      <c r="BF101" s="7"/>
      <c r="BG101" s="7"/>
      <c r="BH101" s="7"/>
      <c r="BI101" s="7"/>
      <c r="BJ101" s="7"/>
      <c r="BK101" s="7"/>
      <c r="BL101" s="7"/>
      <c r="BM101" s="7"/>
      <c r="BN101" s="7"/>
    </row>
    <row r="102" spans="1:66" s="5" customFormat="1" ht="83.25" hidden="1" customHeight="1">
      <c r="A102" s="111" t="s">
        <v>620</v>
      </c>
      <c r="B102" s="111" t="s">
        <v>34</v>
      </c>
      <c r="C102" s="111" t="s">
        <v>649</v>
      </c>
      <c r="D102" s="157" t="s">
        <v>512</v>
      </c>
      <c r="E102" s="124">
        <f t="shared" si="16"/>
        <v>0</v>
      </c>
      <c r="F102" s="124"/>
      <c r="G102" s="124"/>
      <c r="H102" s="124"/>
      <c r="I102" s="124"/>
      <c r="J102" s="124">
        <f t="shared" si="21"/>
        <v>0</v>
      </c>
      <c r="K102" s="124"/>
      <c r="L102" s="124"/>
      <c r="M102" s="124"/>
      <c r="N102" s="124"/>
      <c r="O102" s="124"/>
      <c r="P102" s="124">
        <f t="shared" si="15"/>
        <v>0</v>
      </c>
      <c r="Q102" s="131">
        <f t="shared" si="5"/>
        <v>0</v>
      </c>
      <c r="R102" s="233"/>
      <c r="S102" s="236"/>
      <c r="T102" s="238"/>
      <c r="U102" s="34"/>
      <c r="V102" s="34"/>
      <c r="W102" s="15"/>
      <c r="X102" s="8"/>
      <c r="Y102" s="8"/>
      <c r="Z102" s="8"/>
      <c r="AA102" s="8"/>
      <c r="AB102" s="8"/>
      <c r="AC102" s="8"/>
      <c r="AD102" s="8"/>
      <c r="AE102" s="8"/>
      <c r="AF102" s="8"/>
      <c r="AG102" s="8"/>
      <c r="AH102" s="8"/>
      <c r="AI102" s="8"/>
      <c r="AJ102" s="8"/>
      <c r="AK102" s="8"/>
      <c r="AL102" s="8"/>
      <c r="AM102" s="8"/>
      <c r="AN102" s="8"/>
      <c r="AO102" s="8"/>
      <c r="AP102" s="8"/>
      <c r="AQ102" s="8"/>
      <c r="AR102" s="8"/>
      <c r="AS102" s="7"/>
      <c r="AT102" s="7"/>
      <c r="AU102" s="7"/>
      <c r="AV102" s="7"/>
      <c r="AW102" s="7"/>
      <c r="AX102" s="7"/>
      <c r="AY102" s="7"/>
      <c r="AZ102" s="7"/>
      <c r="BA102" s="7"/>
      <c r="BB102" s="7"/>
      <c r="BC102" s="7"/>
      <c r="BD102" s="7"/>
      <c r="BE102" s="7"/>
      <c r="BF102" s="7"/>
      <c r="BG102" s="7"/>
      <c r="BH102" s="7"/>
      <c r="BI102" s="7"/>
      <c r="BJ102" s="7"/>
      <c r="BK102" s="7"/>
      <c r="BL102" s="7"/>
      <c r="BM102" s="7"/>
      <c r="BN102" s="7"/>
    </row>
    <row r="103" spans="1:66" s="5" customFormat="1" ht="27.6" hidden="1">
      <c r="A103" s="99" t="s">
        <v>621</v>
      </c>
      <c r="B103" s="99" t="s">
        <v>50</v>
      </c>
      <c r="C103" s="99" t="s">
        <v>49</v>
      </c>
      <c r="D103" s="156" t="s">
        <v>701</v>
      </c>
      <c r="E103" s="88">
        <f t="shared" si="16"/>
        <v>0</v>
      </c>
      <c r="F103" s="88"/>
      <c r="G103" s="88"/>
      <c r="H103" s="88"/>
      <c r="I103" s="88"/>
      <c r="J103" s="88">
        <f t="shared" si="21"/>
        <v>0</v>
      </c>
      <c r="K103" s="88"/>
      <c r="L103" s="88"/>
      <c r="M103" s="88"/>
      <c r="N103" s="88"/>
      <c r="O103" s="88"/>
      <c r="P103" s="88">
        <f t="shared" si="15"/>
        <v>0</v>
      </c>
      <c r="Q103" s="131">
        <f t="shared" si="5"/>
        <v>0</v>
      </c>
      <c r="R103" s="15"/>
      <c r="S103" s="234"/>
      <c r="T103" s="34"/>
      <c r="U103" s="34"/>
      <c r="V103" s="34"/>
      <c r="W103" s="15"/>
      <c r="X103" s="8"/>
      <c r="Y103" s="8"/>
      <c r="Z103" s="8"/>
      <c r="AA103" s="8"/>
      <c r="AB103" s="8"/>
      <c r="AC103" s="8"/>
      <c r="AD103" s="8"/>
      <c r="AE103" s="8"/>
      <c r="AF103" s="8"/>
      <c r="AG103" s="8"/>
      <c r="AH103" s="8"/>
      <c r="AI103" s="8"/>
      <c r="AJ103" s="8"/>
      <c r="AK103" s="8"/>
      <c r="AL103" s="8"/>
      <c r="AM103" s="8"/>
      <c r="AN103" s="8"/>
      <c r="AO103" s="8"/>
      <c r="AP103" s="8"/>
      <c r="AQ103" s="8"/>
      <c r="AR103" s="8"/>
    </row>
    <row r="104" spans="1:66" s="5" customFormat="1" ht="90" hidden="1" customHeight="1">
      <c r="A104" s="137" t="s">
        <v>620</v>
      </c>
      <c r="B104" s="138" t="s">
        <v>34</v>
      </c>
      <c r="C104" s="111" t="s">
        <v>281</v>
      </c>
      <c r="D104" s="157" t="s">
        <v>177</v>
      </c>
      <c r="E104" s="124">
        <f t="shared" si="16"/>
        <v>0</v>
      </c>
      <c r="F104" s="124"/>
      <c r="G104" s="124"/>
      <c r="H104" s="124"/>
      <c r="I104" s="124"/>
      <c r="J104" s="124">
        <f t="shared" si="21"/>
        <v>0</v>
      </c>
      <c r="K104" s="124"/>
      <c r="L104" s="124"/>
      <c r="M104" s="124"/>
      <c r="N104" s="124"/>
      <c r="O104" s="124"/>
      <c r="P104" s="124">
        <f t="shared" si="15"/>
        <v>0</v>
      </c>
      <c r="Q104" s="131">
        <f t="shared" si="5"/>
        <v>0</v>
      </c>
      <c r="R104" s="233"/>
      <c r="S104" s="236"/>
      <c r="T104" s="238"/>
      <c r="U104" s="34"/>
      <c r="V104" s="34"/>
      <c r="W104" s="15"/>
      <c r="X104" s="8"/>
      <c r="Y104" s="8"/>
      <c r="Z104" s="8"/>
      <c r="AA104" s="8"/>
      <c r="AB104" s="8"/>
      <c r="AC104" s="8"/>
      <c r="AD104" s="8"/>
      <c r="AE104" s="8"/>
      <c r="AF104" s="8"/>
      <c r="AG104" s="8"/>
      <c r="AH104" s="8"/>
      <c r="AI104" s="8"/>
      <c r="AJ104" s="8"/>
      <c r="AK104" s="8"/>
      <c r="AL104" s="8"/>
      <c r="AM104" s="8"/>
      <c r="AN104" s="8"/>
      <c r="AO104" s="8"/>
      <c r="AP104" s="8"/>
      <c r="AQ104" s="8"/>
      <c r="AR104" s="8"/>
      <c r="AS104" s="7"/>
      <c r="AT104" s="7"/>
      <c r="AU104" s="7"/>
      <c r="AV104" s="7"/>
      <c r="AW104" s="7"/>
      <c r="AX104" s="7"/>
      <c r="AY104" s="7"/>
      <c r="AZ104" s="7"/>
      <c r="BA104" s="7"/>
      <c r="BB104" s="7"/>
      <c r="BC104" s="7"/>
      <c r="BD104" s="7"/>
      <c r="BE104" s="7"/>
      <c r="BF104" s="7"/>
      <c r="BG104" s="7"/>
      <c r="BH104" s="7"/>
      <c r="BI104" s="7"/>
      <c r="BJ104" s="7"/>
      <c r="BK104" s="7"/>
      <c r="BL104" s="7"/>
      <c r="BM104" s="7"/>
      <c r="BN104" s="7"/>
    </row>
    <row r="105" spans="1:66" s="5" customFormat="1" ht="55.95" hidden="1" customHeight="1">
      <c r="A105" s="137" t="s">
        <v>621</v>
      </c>
      <c r="B105" s="138" t="s">
        <v>50</v>
      </c>
      <c r="C105" s="137" t="s">
        <v>282</v>
      </c>
      <c r="D105" s="4" t="s">
        <v>702</v>
      </c>
      <c r="E105" s="124">
        <f t="shared" si="16"/>
        <v>0</v>
      </c>
      <c r="F105" s="124"/>
      <c r="G105" s="124"/>
      <c r="H105" s="124"/>
      <c r="I105" s="124"/>
      <c r="J105" s="124">
        <f t="shared" si="21"/>
        <v>0</v>
      </c>
      <c r="K105" s="124"/>
      <c r="L105" s="124"/>
      <c r="M105" s="124"/>
      <c r="N105" s="124"/>
      <c r="O105" s="124"/>
      <c r="P105" s="124">
        <f t="shared" si="15"/>
        <v>0</v>
      </c>
      <c r="Q105" s="131">
        <f t="shared" si="5"/>
        <v>0</v>
      </c>
      <c r="R105" s="233"/>
      <c r="S105" s="236"/>
      <c r="T105" s="238"/>
      <c r="U105" s="34"/>
      <c r="V105" s="34"/>
      <c r="W105" s="15"/>
      <c r="X105" s="8"/>
      <c r="Y105" s="8"/>
      <c r="Z105" s="8"/>
      <c r="AA105" s="8"/>
      <c r="AB105" s="8"/>
      <c r="AC105" s="8"/>
      <c r="AD105" s="8"/>
      <c r="AE105" s="8"/>
      <c r="AF105" s="8"/>
      <c r="AG105" s="8"/>
      <c r="AH105" s="8"/>
      <c r="AI105" s="8"/>
      <c r="AJ105" s="8"/>
      <c r="AK105" s="8"/>
      <c r="AL105" s="8"/>
      <c r="AM105" s="8"/>
      <c r="AN105" s="8"/>
      <c r="AO105" s="8"/>
      <c r="AP105" s="8"/>
      <c r="AQ105" s="8"/>
      <c r="AR105" s="8"/>
      <c r="AS105" s="7"/>
      <c r="AT105" s="7"/>
      <c r="AU105" s="7"/>
      <c r="AV105" s="7"/>
      <c r="AW105" s="7"/>
      <c r="AX105" s="7"/>
      <c r="AY105" s="7"/>
      <c r="AZ105" s="7"/>
      <c r="BA105" s="7"/>
      <c r="BB105" s="7"/>
      <c r="BC105" s="7"/>
      <c r="BD105" s="7"/>
      <c r="BE105" s="7"/>
      <c r="BF105" s="7"/>
      <c r="BG105" s="7"/>
      <c r="BH105" s="7"/>
      <c r="BI105" s="7"/>
      <c r="BJ105" s="7"/>
      <c r="BK105" s="7"/>
      <c r="BL105" s="7"/>
      <c r="BM105" s="7"/>
      <c r="BN105" s="7"/>
    </row>
    <row r="106" spans="1:66" s="5" customFormat="1" ht="74.400000000000006" hidden="1" customHeight="1">
      <c r="A106" s="137" t="s">
        <v>283</v>
      </c>
      <c r="B106" s="138" t="s">
        <v>284</v>
      </c>
      <c r="C106" s="111" t="s">
        <v>282</v>
      </c>
      <c r="D106" s="4" t="s">
        <v>257</v>
      </c>
      <c r="E106" s="124">
        <f t="shared" si="16"/>
        <v>0</v>
      </c>
      <c r="F106" s="124"/>
      <c r="G106" s="124"/>
      <c r="H106" s="124"/>
      <c r="I106" s="124"/>
      <c r="J106" s="124">
        <f t="shared" si="21"/>
        <v>0</v>
      </c>
      <c r="K106" s="124"/>
      <c r="L106" s="124"/>
      <c r="M106" s="124"/>
      <c r="N106" s="124"/>
      <c r="O106" s="124"/>
      <c r="P106" s="124">
        <f t="shared" si="15"/>
        <v>0</v>
      </c>
      <c r="Q106" s="131">
        <f t="shared" si="5"/>
        <v>0</v>
      </c>
      <c r="R106" s="233"/>
      <c r="S106" s="236"/>
      <c r="T106" s="238"/>
      <c r="U106" s="34"/>
      <c r="V106" s="34"/>
      <c r="W106" s="15"/>
      <c r="X106" s="8"/>
      <c r="Y106" s="8"/>
      <c r="Z106" s="8"/>
      <c r="AA106" s="8"/>
      <c r="AB106" s="8"/>
      <c r="AC106" s="8"/>
      <c r="AD106" s="8"/>
      <c r="AE106" s="8"/>
      <c r="AF106" s="8"/>
      <c r="AG106" s="8"/>
      <c r="AH106" s="8"/>
      <c r="AI106" s="8"/>
      <c r="AJ106" s="8"/>
      <c r="AK106" s="8"/>
      <c r="AL106" s="8"/>
      <c r="AM106" s="8"/>
      <c r="AN106" s="8"/>
      <c r="AO106" s="8"/>
      <c r="AP106" s="8"/>
      <c r="AQ106" s="8"/>
      <c r="AR106" s="8"/>
      <c r="AS106" s="7"/>
      <c r="AT106" s="7"/>
      <c r="AU106" s="7"/>
      <c r="AV106" s="7"/>
      <c r="AW106" s="7"/>
      <c r="AX106" s="7"/>
      <c r="AY106" s="7"/>
      <c r="AZ106" s="7"/>
      <c r="BA106" s="7"/>
      <c r="BB106" s="7"/>
      <c r="BC106" s="7"/>
      <c r="BD106" s="7"/>
      <c r="BE106" s="7"/>
      <c r="BF106" s="7"/>
      <c r="BG106" s="7"/>
      <c r="BH106" s="7"/>
      <c r="BI106" s="7"/>
      <c r="BJ106" s="7"/>
      <c r="BK106" s="7"/>
      <c r="BL106" s="7"/>
      <c r="BM106" s="7"/>
      <c r="BN106" s="7"/>
    </row>
    <row r="107" spans="1:66" s="5" customFormat="1" ht="74.400000000000006" hidden="1" customHeight="1">
      <c r="A107" s="137" t="s">
        <v>285</v>
      </c>
      <c r="B107" s="138" t="s">
        <v>286</v>
      </c>
      <c r="C107" s="111" t="s">
        <v>282</v>
      </c>
      <c r="D107" s="4" t="s">
        <v>154</v>
      </c>
      <c r="E107" s="124">
        <f>+F107+I107</f>
        <v>0</v>
      </c>
      <c r="F107" s="124"/>
      <c r="G107" s="124"/>
      <c r="H107" s="124"/>
      <c r="I107" s="124"/>
      <c r="J107" s="124">
        <f t="shared" ref="J107:J112" si="22">+L107+O107</f>
        <v>0</v>
      </c>
      <c r="K107" s="124"/>
      <c r="L107" s="124"/>
      <c r="M107" s="124"/>
      <c r="N107" s="124"/>
      <c r="O107" s="124"/>
      <c r="P107" s="124">
        <f>+E107+J107</f>
        <v>0</v>
      </c>
      <c r="Q107" s="262">
        <f t="shared" si="5"/>
        <v>0</v>
      </c>
      <c r="R107" s="264"/>
      <c r="S107" s="236"/>
      <c r="T107" s="238"/>
      <c r="U107" s="34"/>
      <c r="V107" s="34"/>
      <c r="W107" s="15"/>
      <c r="X107" s="8"/>
      <c r="Y107" s="8"/>
      <c r="Z107" s="8"/>
      <c r="AA107" s="8"/>
      <c r="AB107" s="8"/>
      <c r="AC107" s="8"/>
      <c r="AD107" s="8"/>
      <c r="AE107" s="8"/>
      <c r="AF107" s="8"/>
      <c r="AG107" s="8"/>
      <c r="AH107" s="8"/>
      <c r="AI107" s="8"/>
      <c r="AJ107" s="8"/>
      <c r="AK107" s="8"/>
      <c r="AL107" s="8"/>
      <c r="AM107" s="8"/>
      <c r="AN107" s="8"/>
      <c r="AO107" s="8"/>
      <c r="AP107" s="8"/>
      <c r="AQ107" s="8"/>
      <c r="AR107" s="8"/>
      <c r="AS107" s="7"/>
      <c r="AT107" s="7"/>
      <c r="AU107" s="7"/>
      <c r="AV107" s="7"/>
      <c r="AW107" s="7"/>
      <c r="AX107" s="7"/>
      <c r="AY107" s="7"/>
      <c r="AZ107" s="7"/>
      <c r="BA107" s="7"/>
      <c r="BB107" s="7"/>
      <c r="BC107" s="7"/>
      <c r="BD107" s="7"/>
      <c r="BE107" s="7"/>
      <c r="BF107" s="7"/>
      <c r="BG107" s="7"/>
      <c r="BH107" s="7"/>
      <c r="BI107" s="7"/>
      <c r="BJ107" s="7"/>
      <c r="BK107" s="7"/>
      <c r="BL107" s="7"/>
      <c r="BM107" s="7"/>
      <c r="BN107" s="7"/>
    </row>
    <row r="108" spans="1:66" s="5" customFormat="1" ht="55.2" hidden="1">
      <c r="A108" s="139" t="s">
        <v>216</v>
      </c>
      <c r="B108" s="104" t="s">
        <v>797</v>
      </c>
      <c r="C108" s="139" t="s">
        <v>121</v>
      </c>
      <c r="D108" s="140" t="s">
        <v>552</v>
      </c>
      <c r="E108" s="87">
        <f t="shared" si="16"/>
        <v>0</v>
      </c>
      <c r="F108" s="87"/>
      <c r="G108" s="87">
        <f>246200-246200</f>
        <v>0</v>
      </c>
      <c r="H108" s="87">
        <f>32100-32100</f>
        <v>0</v>
      </c>
      <c r="I108" s="87"/>
      <c r="J108" s="87">
        <f t="shared" si="22"/>
        <v>0</v>
      </c>
      <c r="K108" s="87"/>
      <c r="L108" s="87"/>
      <c r="M108" s="87"/>
      <c r="N108" s="87"/>
      <c r="O108" s="87"/>
      <c r="P108" s="87">
        <f t="shared" ref="P108:P131" si="23">+E108+J108</f>
        <v>0</v>
      </c>
      <c r="Q108" s="131">
        <f t="shared" ref="Q108:Q177" si="24">+P108</f>
        <v>0</v>
      </c>
      <c r="R108" s="15"/>
      <c r="S108" s="234"/>
      <c r="T108" s="34"/>
      <c r="U108" s="34"/>
      <c r="V108" s="34"/>
      <c r="W108" s="15"/>
      <c r="X108" s="8"/>
      <c r="Y108" s="8"/>
      <c r="Z108" s="8"/>
      <c r="AA108" s="8"/>
      <c r="AB108" s="8"/>
      <c r="AC108" s="8"/>
      <c r="AD108" s="8"/>
      <c r="AE108" s="8"/>
      <c r="AF108" s="8"/>
      <c r="AG108" s="8"/>
      <c r="AH108" s="8"/>
      <c r="AI108" s="8"/>
      <c r="AJ108" s="8"/>
      <c r="AK108" s="8"/>
      <c r="AL108" s="8"/>
      <c r="AM108" s="8"/>
      <c r="AN108" s="8"/>
      <c r="AO108" s="8"/>
      <c r="AP108" s="8"/>
      <c r="AQ108" s="8"/>
      <c r="AR108" s="8"/>
      <c r="AS108" s="7"/>
      <c r="AT108" s="7"/>
      <c r="AU108" s="7"/>
      <c r="AV108" s="7"/>
      <c r="AW108" s="7"/>
      <c r="AX108" s="7"/>
      <c r="AY108" s="7"/>
      <c r="AZ108" s="7"/>
      <c r="BA108" s="7"/>
      <c r="BB108" s="7"/>
      <c r="BC108" s="7"/>
      <c r="BD108" s="7"/>
      <c r="BE108" s="7"/>
      <c r="BF108" s="7"/>
      <c r="BG108" s="7"/>
      <c r="BH108" s="7"/>
      <c r="BI108" s="7"/>
      <c r="BJ108" s="7"/>
      <c r="BK108" s="7"/>
      <c r="BL108" s="7"/>
      <c r="BM108" s="7"/>
      <c r="BN108" s="7"/>
    </row>
    <row r="109" spans="1:66" s="5" customFormat="1" ht="41.4" hidden="1">
      <c r="A109" s="139" t="s">
        <v>217</v>
      </c>
      <c r="B109" s="104" t="s">
        <v>954</v>
      </c>
      <c r="C109" s="139" t="s">
        <v>180</v>
      </c>
      <c r="D109" s="140" t="s">
        <v>615</v>
      </c>
      <c r="E109" s="87">
        <f t="shared" si="16"/>
        <v>0</v>
      </c>
      <c r="F109" s="87"/>
      <c r="G109" s="87"/>
      <c r="H109" s="87"/>
      <c r="I109" s="87"/>
      <c r="J109" s="87">
        <f t="shared" si="22"/>
        <v>0</v>
      </c>
      <c r="K109" s="87"/>
      <c r="L109" s="87"/>
      <c r="M109" s="87"/>
      <c r="N109" s="87"/>
      <c r="O109" s="87"/>
      <c r="P109" s="87">
        <f t="shared" si="23"/>
        <v>0</v>
      </c>
      <c r="Q109" s="131">
        <f t="shared" si="24"/>
        <v>0</v>
      </c>
      <c r="R109" s="15"/>
      <c r="S109" s="234"/>
      <c r="T109" s="34"/>
      <c r="U109" s="34"/>
      <c r="V109" s="34"/>
      <c r="W109" s="15"/>
      <c r="X109" s="8"/>
      <c r="Y109" s="8"/>
      <c r="Z109" s="8"/>
      <c r="AA109" s="8"/>
      <c r="AB109" s="8"/>
      <c r="AC109" s="8"/>
      <c r="AD109" s="8"/>
      <c r="AE109" s="8"/>
      <c r="AF109" s="8"/>
      <c r="AG109" s="8"/>
      <c r="AH109" s="8"/>
      <c r="AI109" s="8"/>
      <c r="AJ109" s="8"/>
      <c r="AK109" s="8"/>
      <c r="AL109" s="8"/>
      <c r="AM109" s="8"/>
      <c r="AN109" s="8"/>
      <c r="AO109" s="8"/>
      <c r="AP109" s="8"/>
      <c r="AQ109" s="8"/>
      <c r="AR109" s="8"/>
      <c r="AS109" s="7"/>
      <c r="AT109" s="7"/>
      <c r="AU109" s="7"/>
      <c r="AV109" s="7"/>
      <c r="AW109" s="7"/>
      <c r="AX109" s="7"/>
      <c r="AY109" s="7"/>
      <c r="AZ109" s="7"/>
      <c r="BA109" s="7"/>
      <c r="BB109" s="7"/>
      <c r="BC109" s="7"/>
      <c r="BD109" s="7"/>
      <c r="BE109" s="7"/>
      <c r="BF109" s="7"/>
      <c r="BG109" s="7"/>
      <c r="BH109" s="7"/>
      <c r="BI109" s="7"/>
      <c r="BJ109" s="7"/>
      <c r="BK109" s="7"/>
      <c r="BL109" s="7"/>
      <c r="BM109" s="7"/>
      <c r="BN109" s="7"/>
    </row>
    <row r="110" spans="1:66" s="5" customFormat="1" ht="27.6" hidden="1">
      <c r="A110" s="139" t="s">
        <v>218</v>
      </c>
      <c r="B110" s="104" t="s">
        <v>513</v>
      </c>
      <c r="C110" s="139" t="s">
        <v>392</v>
      </c>
      <c r="D110" s="140" t="s">
        <v>986</v>
      </c>
      <c r="E110" s="87">
        <f t="shared" si="16"/>
        <v>0</v>
      </c>
      <c r="F110" s="87"/>
      <c r="G110" s="87"/>
      <c r="H110" s="87"/>
      <c r="I110" s="87"/>
      <c r="J110" s="87">
        <f t="shared" si="22"/>
        <v>0</v>
      </c>
      <c r="K110" s="87"/>
      <c r="L110" s="87"/>
      <c r="M110" s="87"/>
      <c r="N110" s="87"/>
      <c r="O110" s="87"/>
      <c r="P110" s="87">
        <f t="shared" si="23"/>
        <v>0</v>
      </c>
      <c r="Q110" s="131">
        <f t="shared" si="24"/>
        <v>0</v>
      </c>
      <c r="R110" s="15"/>
      <c r="S110" s="234"/>
      <c r="T110" s="34"/>
      <c r="U110" s="34"/>
      <c r="V110" s="34"/>
      <c r="W110" s="15"/>
      <c r="X110" s="8"/>
      <c r="Y110" s="8"/>
      <c r="Z110" s="8"/>
      <c r="AA110" s="8"/>
      <c r="AB110" s="8"/>
      <c r="AC110" s="8"/>
      <c r="AD110" s="8"/>
      <c r="AE110" s="8"/>
      <c r="AF110" s="8"/>
      <c r="AG110" s="8"/>
      <c r="AH110" s="8"/>
      <c r="AI110" s="8"/>
      <c r="AJ110" s="8"/>
      <c r="AK110" s="8"/>
      <c r="AL110" s="8"/>
      <c r="AM110" s="8"/>
      <c r="AN110" s="8"/>
      <c r="AO110" s="8"/>
      <c r="AP110" s="8"/>
      <c r="AQ110" s="8"/>
      <c r="AR110" s="8"/>
      <c r="AS110" s="7"/>
      <c r="AT110" s="7"/>
      <c r="AU110" s="7"/>
      <c r="AV110" s="7"/>
      <c r="AW110" s="7"/>
      <c r="AX110" s="7"/>
      <c r="AY110" s="7"/>
      <c r="AZ110" s="7"/>
      <c r="BA110" s="7"/>
      <c r="BB110" s="7"/>
      <c r="BC110" s="7"/>
      <c r="BD110" s="7"/>
      <c r="BE110" s="7"/>
      <c r="BF110" s="7"/>
      <c r="BG110" s="7"/>
      <c r="BH110" s="7"/>
      <c r="BI110" s="7"/>
      <c r="BJ110" s="7"/>
      <c r="BK110" s="7"/>
      <c r="BL110" s="7"/>
      <c r="BM110" s="7"/>
      <c r="BN110" s="7"/>
    </row>
    <row r="111" spans="1:66" s="5" customFormat="1" ht="96.6" hidden="1">
      <c r="A111" s="105" t="s">
        <v>220</v>
      </c>
      <c r="B111" s="105" t="s">
        <v>987</v>
      </c>
      <c r="C111" s="105" t="s">
        <v>181</v>
      </c>
      <c r="D111" s="152" t="s">
        <v>841</v>
      </c>
      <c r="E111" s="87">
        <f>+F111+I111</f>
        <v>0</v>
      </c>
      <c r="F111" s="87"/>
      <c r="G111" s="87"/>
      <c r="H111" s="87"/>
      <c r="I111" s="87"/>
      <c r="J111" s="87">
        <f t="shared" si="22"/>
        <v>0</v>
      </c>
      <c r="K111" s="87"/>
      <c r="L111" s="87"/>
      <c r="M111" s="87"/>
      <c r="N111" s="87"/>
      <c r="O111" s="87"/>
      <c r="P111" s="87">
        <f>+E111+J111</f>
        <v>0</v>
      </c>
      <c r="Q111" s="131">
        <f t="shared" si="24"/>
        <v>0</v>
      </c>
      <c r="R111" s="15"/>
      <c r="S111" s="234"/>
      <c r="T111" s="34"/>
      <c r="U111" s="34"/>
      <c r="V111" s="34"/>
      <c r="W111" s="15"/>
      <c r="X111" s="8"/>
      <c r="Y111" s="8"/>
      <c r="Z111" s="8"/>
      <c r="AA111" s="8"/>
      <c r="AB111" s="8"/>
      <c r="AC111" s="8"/>
      <c r="AD111" s="8"/>
      <c r="AE111" s="8"/>
      <c r="AF111" s="8"/>
      <c r="AG111" s="8"/>
      <c r="AH111" s="8"/>
      <c r="AI111" s="8"/>
      <c r="AJ111" s="8"/>
      <c r="AK111" s="8"/>
      <c r="AL111" s="8"/>
      <c r="AM111" s="8"/>
      <c r="AN111" s="8"/>
      <c r="AO111" s="8"/>
      <c r="AP111" s="8"/>
      <c r="AQ111" s="8"/>
      <c r="AR111" s="8"/>
      <c r="AS111" s="7"/>
      <c r="AT111" s="7"/>
      <c r="AU111" s="7"/>
      <c r="AV111" s="7"/>
      <c r="AW111" s="7"/>
      <c r="AX111" s="7"/>
      <c r="AY111" s="7"/>
      <c r="AZ111" s="7"/>
      <c r="BA111" s="7"/>
      <c r="BB111" s="7"/>
      <c r="BC111" s="7"/>
      <c r="BD111" s="7"/>
      <c r="BE111" s="7"/>
      <c r="BF111" s="7"/>
      <c r="BG111" s="7"/>
      <c r="BH111" s="7"/>
      <c r="BI111" s="7"/>
      <c r="BJ111" s="7"/>
      <c r="BK111" s="7"/>
      <c r="BL111" s="7"/>
      <c r="BM111" s="7"/>
      <c r="BN111" s="7"/>
    </row>
    <row r="112" spans="1:66" s="5" customFormat="1" ht="23.4" hidden="1" customHeight="1">
      <c r="A112" s="105" t="s">
        <v>219</v>
      </c>
      <c r="B112" s="105" t="s">
        <v>241</v>
      </c>
      <c r="C112" s="105" t="s">
        <v>391</v>
      </c>
      <c r="D112" s="152" t="s">
        <v>470</v>
      </c>
      <c r="E112" s="87">
        <f t="shared" si="16"/>
        <v>0</v>
      </c>
      <c r="F112" s="87"/>
      <c r="G112" s="87"/>
      <c r="H112" s="87"/>
      <c r="I112" s="87"/>
      <c r="J112" s="87">
        <f t="shared" si="22"/>
        <v>0</v>
      </c>
      <c r="K112" s="87">
        <f>17100-17100</f>
        <v>0</v>
      </c>
      <c r="L112" s="87">
        <f>17100-17100</f>
        <v>0</v>
      </c>
      <c r="M112" s="87">
        <v>0</v>
      </c>
      <c r="N112" s="87">
        <v>0</v>
      </c>
      <c r="O112" s="87">
        <f>3000-3000</f>
        <v>0</v>
      </c>
      <c r="P112" s="87">
        <f t="shared" si="23"/>
        <v>0</v>
      </c>
      <c r="Q112" s="131">
        <f t="shared" si="24"/>
        <v>0</v>
      </c>
      <c r="R112" s="15"/>
      <c r="S112" s="236">
        <v>48600000</v>
      </c>
      <c r="T112" s="34"/>
      <c r="U112" s="34"/>
      <c r="V112" s="34"/>
      <c r="W112" s="15"/>
      <c r="X112" s="8"/>
      <c r="Y112" s="8"/>
      <c r="Z112" s="8"/>
      <c r="AA112" s="8"/>
      <c r="AB112" s="8"/>
      <c r="AC112" s="8"/>
      <c r="AD112" s="8"/>
      <c r="AE112" s="8"/>
      <c r="AF112" s="8"/>
      <c r="AG112" s="8"/>
      <c r="AH112" s="8"/>
      <c r="AI112" s="8"/>
      <c r="AJ112" s="8"/>
      <c r="AK112" s="8"/>
      <c r="AL112" s="8"/>
      <c r="AM112" s="8"/>
      <c r="AN112" s="8"/>
      <c r="AO112" s="8"/>
      <c r="AP112" s="8"/>
      <c r="AQ112" s="8"/>
      <c r="AR112" s="8"/>
      <c r="AS112" s="7"/>
      <c r="AT112" s="7"/>
      <c r="AU112" s="7"/>
      <c r="AV112" s="7"/>
      <c r="AW112" s="7"/>
      <c r="AX112" s="7"/>
      <c r="AY112" s="7"/>
      <c r="AZ112" s="7"/>
      <c r="BA112" s="7"/>
      <c r="BB112" s="7"/>
      <c r="BC112" s="7"/>
      <c r="BD112" s="7"/>
      <c r="BE112" s="7"/>
      <c r="BF112" s="7"/>
      <c r="BG112" s="7"/>
      <c r="BH112" s="7"/>
      <c r="BI112" s="7"/>
      <c r="BJ112" s="7"/>
      <c r="BK112" s="7"/>
      <c r="BL112" s="7"/>
      <c r="BM112" s="7"/>
      <c r="BN112" s="7"/>
    </row>
    <row r="113" spans="1:66" s="5" customFormat="1" ht="48" hidden="1" customHeight="1">
      <c r="A113" s="111" t="s">
        <v>221</v>
      </c>
      <c r="B113" s="111" t="s">
        <v>920</v>
      </c>
      <c r="C113" s="111" t="s">
        <v>373</v>
      </c>
      <c r="D113" s="157" t="s">
        <v>265</v>
      </c>
      <c r="E113" s="124">
        <f t="shared" si="16"/>
        <v>0</v>
      </c>
      <c r="F113" s="124"/>
      <c r="G113" s="124"/>
      <c r="H113" s="124"/>
      <c r="I113" s="124"/>
      <c r="J113" s="124">
        <f t="shared" ref="J113:J131" si="25">+L113+O113</f>
        <v>0</v>
      </c>
      <c r="K113" s="124"/>
      <c r="L113" s="124"/>
      <c r="M113" s="124"/>
      <c r="N113" s="124"/>
      <c r="O113" s="124"/>
      <c r="P113" s="124">
        <f t="shared" si="23"/>
        <v>0</v>
      </c>
      <c r="Q113" s="131">
        <f t="shared" si="24"/>
        <v>0</v>
      </c>
      <c r="R113" s="233"/>
      <c r="S113" s="236"/>
      <c r="T113" s="238"/>
      <c r="U113" s="34"/>
      <c r="V113" s="34"/>
      <c r="W113" s="15"/>
      <c r="X113" s="8"/>
      <c r="Y113" s="8"/>
      <c r="Z113" s="8"/>
      <c r="AA113" s="8"/>
      <c r="AB113" s="8"/>
      <c r="AC113" s="8"/>
      <c r="AD113" s="8"/>
      <c r="AE113" s="8"/>
      <c r="AF113" s="8"/>
      <c r="AG113" s="8"/>
      <c r="AH113" s="8"/>
      <c r="AI113" s="8"/>
      <c r="AJ113" s="8"/>
      <c r="AK113" s="8"/>
      <c r="AL113" s="8"/>
      <c r="AM113" s="8"/>
      <c r="AN113" s="8"/>
      <c r="AO113" s="8"/>
      <c r="AP113" s="8"/>
      <c r="AQ113" s="8"/>
      <c r="AR113" s="8"/>
      <c r="AS113" s="7"/>
      <c r="AT113" s="7"/>
      <c r="AU113" s="7"/>
      <c r="AV113" s="7"/>
      <c r="AW113" s="7"/>
      <c r="AX113" s="7"/>
      <c r="AY113" s="7"/>
      <c r="AZ113" s="7"/>
      <c r="BA113" s="7"/>
      <c r="BB113" s="7"/>
      <c r="BC113" s="7"/>
      <c r="BD113" s="7"/>
      <c r="BE113" s="7"/>
      <c r="BF113" s="7"/>
      <c r="BG113" s="7"/>
      <c r="BH113" s="7"/>
      <c r="BI113" s="7"/>
      <c r="BJ113" s="7"/>
      <c r="BK113" s="7"/>
      <c r="BL113" s="7"/>
      <c r="BM113" s="7"/>
      <c r="BN113" s="7"/>
    </row>
    <row r="114" spans="1:66" s="5" customFormat="1" ht="41.4" hidden="1">
      <c r="A114" s="105" t="s">
        <v>222</v>
      </c>
      <c r="B114" s="105" t="s">
        <v>456</v>
      </c>
      <c r="C114" s="105" t="s">
        <v>736</v>
      </c>
      <c r="D114" s="152" t="s">
        <v>387</v>
      </c>
      <c r="E114" s="87">
        <f t="shared" si="16"/>
        <v>0</v>
      </c>
      <c r="F114" s="87"/>
      <c r="G114" s="87"/>
      <c r="H114" s="87"/>
      <c r="I114" s="87"/>
      <c r="J114" s="87">
        <f t="shared" si="25"/>
        <v>0</v>
      </c>
      <c r="K114" s="87"/>
      <c r="L114" s="87"/>
      <c r="M114" s="87"/>
      <c r="N114" s="87"/>
      <c r="O114" s="87"/>
      <c r="P114" s="87">
        <f t="shared" si="23"/>
        <v>0</v>
      </c>
      <c r="Q114" s="131">
        <f t="shared" si="24"/>
        <v>0</v>
      </c>
      <c r="R114" s="15"/>
      <c r="S114" s="236">
        <v>750000</v>
      </c>
      <c r="T114" s="34"/>
      <c r="U114" s="34"/>
      <c r="V114" s="34"/>
      <c r="W114" s="15"/>
      <c r="X114" s="8"/>
      <c r="Y114" s="8"/>
      <c r="Z114" s="8"/>
      <c r="AA114" s="8"/>
      <c r="AB114" s="8"/>
      <c r="AC114" s="8"/>
      <c r="AD114" s="8"/>
      <c r="AE114" s="8"/>
      <c r="AF114" s="8"/>
      <c r="AG114" s="8"/>
      <c r="AH114" s="8"/>
      <c r="AI114" s="8"/>
      <c r="AJ114" s="8"/>
      <c r="AK114" s="8"/>
      <c r="AL114" s="8"/>
      <c r="AM114" s="8"/>
      <c r="AN114" s="8"/>
      <c r="AO114" s="8"/>
      <c r="AP114" s="8"/>
      <c r="AQ114" s="8"/>
      <c r="AR114" s="8"/>
      <c r="AS114" s="7"/>
      <c r="AT114" s="7"/>
      <c r="AU114" s="7"/>
      <c r="AV114" s="7"/>
      <c r="AW114" s="7"/>
      <c r="AX114" s="7"/>
      <c r="AY114" s="7"/>
      <c r="AZ114" s="7"/>
      <c r="BA114" s="7"/>
      <c r="BB114" s="7"/>
      <c r="BC114" s="7"/>
      <c r="BD114" s="7"/>
      <c r="BE114" s="7"/>
      <c r="BF114" s="7"/>
      <c r="BG114" s="7"/>
      <c r="BH114" s="7"/>
      <c r="BI114" s="7"/>
      <c r="BJ114" s="7"/>
      <c r="BK114" s="7"/>
      <c r="BL114" s="7"/>
      <c r="BM114" s="7"/>
      <c r="BN114" s="7"/>
    </row>
    <row r="115" spans="1:66" s="5" customFormat="1" ht="55.2" hidden="1">
      <c r="A115" s="99" t="s">
        <v>223</v>
      </c>
      <c r="B115" s="99" t="s">
        <v>928</v>
      </c>
      <c r="C115" s="99" t="s">
        <v>739</v>
      </c>
      <c r="D115" s="156" t="s">
        <v>930</v>
      </c>
      <c r="E115" s="115">
        <f t="shared" si="16"/>
        <v>0</v>
      </c>
      <c r="F115" s="115"/>
      <c r="G115" s="115"/>
      <c r="H115" s="115"/>
      <c r="I115" s="115"/>
      <c r="J115" s="115">
        <f t="shared" si="25"/>
        <v>0</v>
      </c>
      <c r="K115" s="115"/>
      <c r="L115" s="115"/>
      <c r="M115" s="115"/>
      <c r="N115" s="115"/>
      <c r="O115" s="115"/>
      <c r="P115" s="115">
        <f t="shared" si="23"/>
        <v>0</v>
      </c>
      <c r="Q115" s="131">
        <f t="shared" si="24"/>
        <v>0</v>
      </c>
      <c r="R115" s="15"/>
      <c r="S115" s="234"/>
      <c r="T115" s="34"/>
      <c r="U115" s="34"/>
      <c r="V115" s="34"/>
      <c r="W115" s="15"/>
      <c r="X115" s="8"/>
      <c r="Y115" s="8"/>
      <c r="Z115" s="8"/>
      <c r="AA115" s="8"/>
      <c r="AB115" s="8"/>
      <c r="AC115" s="8"/>
      <c r="AD115" s="8"/>
      <c r="AE115" s="8"/>
      <c r="AF115" s="8"/>
      <c r="AG115" s="8"/>
      <c r="AH115" s="8"/>
      <c r="AI115" s="8"/>
      <c r="AJ115" s="8"/>
      <c r="AK115" s="8"/>
      <c r="AL115" s="8"/>
      <c r="AM115" s="8"/>
      <c r="AN115" s="8"/>
      <c r="AO115" s="8"/>
      <c r="AP115" s="8"/>
      <c r="AQ115" s="8"/>
      <c r="AR115" s="8"/>
      <c r="AS115" s="7"/>
      <c r="AT115" s="7"/>
      <c r="AU115" s="7"/>
      <c r="AV115" s="7"/>
      <c r="AW115" s="7"/>
      <c r="AX115" s="7"/>
      <c r="AY115" s="7"/>
      <c r="AZ115" s="7"/>
      <c r="BA115" s="7"/>
      <c r="BB115" s="7"/>
      <c r="BC115" s="7"/>
      <c r="BD115" s="7"/>
      <c r="BE115" s="7"/>
      <c r="BF115" s="7"/>
      <c r="BG115" s="7"/>
      <c r="BH115" s="7"/>
      <c r="BI115" s="7"/>
      <c r="BJ115" s="7"/>
      <c r="BK115" s="7"/>
      <c r="BL115" s="7"/>
      <c r="BM115" s="7"/>
      <c r="BN115" s="7"/>
    </row>
    <row r="116" spans="1:66" s="5" customFormat="1" ht="27.6" hidden="1" outlineLevel="1">
      <c r="A116" s="99" t="s">
        <v>224</v>
      </c>
      <c r="B116" s="99" t="s">
        <v>266</v>
      </c>
      <c r="C116" s="99" t="s">
        <v>39</v>
      </c>
      <c r="D116" s="162" t="s">
        <v>267</v>
      </c>
      <c r="E116" s="88">
        <f t="shared" si="16"/>
        <v>0</v>
      </c>
      <c r="F116" s="88"/>
      <c r="G116" s="88"/>
      <c r="H116" s="88"/>
      <c r="I116" s="88"/>
      <c r="J116" s="88">
        <f t="shared" si="25"/>
        <v>0</v>
      </c>
      <c r="K116" s="88"/>
      <c r="L116" s="88"/>
      <c r="M116" s="88"/>
      <c r="N116" s="88"/>
      <c r="O116" s="88"/>
      <c r="P116" s="88">
        <f t="shared" si="23"/>
        <v>0</v>
      </c>
      <c r="Q116" s="131">
        <f t="shared" si="24"/>
        <v>0</v>
      </c>
      <c r="S116" s="236">
        <v>35638200</v>
      </c>
      <c r="T116" s="6"/>
      <c r="U116" s="6"/>
      <c r="V116" s="6"/>
    </row>
    <row r="117" spans="1:66" s="5" customFormat="1" ht="41.25" hidden="1" customHeight="1" outlineLevel="1">
      <c r="A117" s="139" t="s">
        <v>225</v>
      </c>
      <c r="B117" s="122">
        <v>7321</v>
      </c>
      <c r="C117" s="105" t="s">
        <v>856</v>
      </c>
      <c r="D117" s="163" t="s">
        <v>857</v>
      </c>
      <c r="E117" s="88">
        <f t="shared" si="16"/>
        <v>0</v>
      </c>
      <c r="F117" s="88"/>
      <c r="G117" s="88"/>
      <c r="H117" s="88"/>
      <c r="I117" s="88"/>
      <c r="J117" s="88">
        <f t="shared" si="25"/>
        <v>0</v>
      </c>
      <c r="K117" s="88"/>
      <c r="L117" s="88"/>
      <c r="M117" s="88"/>
      <c r="N117" s="88"/>
      <c r="O117" s="88"/>
      <c r="P117" s="88">
        <f t="shared" si="23"/>
        <v>0</v>
      </c>
      <c r="Q117" s="131">
        <f t="shared" si="24"/>
        <v>0</v>
      </c>
      <c r="S117" s="237"/>
      <c r="T117" s="51"/>
      <c r="U117" s="51"/>
      <c r="V117" s="51"/>
    </row>
    <row r="118" spans="1:66" s="5" customFormat="1" ht="67.2" hidden="1" customHeight="1" outlineLevel="1">
      <c r="A118" s="139" t="s">
        <v>431</v>
      </c>
      <c r="B118" s="122">
        <v>7363</v>
      </c>
      <c r="C118" s="99" t="s">
        <v>917</v>
      </c>
      <c r="D118" s="206" t="s">
        <v>425</v>
      </c>
      <c r="E118" s="88">
        <f>+F118+I118</f>
        <v>0</v>
      </c>
      <c r="F118" s="88"/>
      <c r="G118" s="88"/>
      <c r="H118" s="88"/>
      <c r="I118" s="88"/>
      <c r="J118" s="88">
        <f t="shared" si="25"/>
        <v>0</v>
      </c>
      <c r="K118" s="88"/>
      <c r="L118" s="88"/>
      <c r="M118" s="88"/>
      <c r="N118" s="88"/>
      <c r="O118" s="88"/>
      <c r="P118" s="88">
        <f>+E118+J118</f>
        <v>0</v>
      </c>
      <c r="Q118" s="131">
        <f t="shared" si="24"/>
        <v>0</v>
      </c>
      <c r="S118" s="234"/>
      <c r="T118" s="51"/>
      <c r="U118" s="51"/>
      <c r="V118" s="51"/>
    </row>
    <row r="119" spans="1:66" s="5" customFormat="1" ht="50.4" hidden="1" customHeight="1" outlineLevel="1">
      <c r="A119" s="104" t="s">
        <v>668</v>
      </c>
      <c r="B119" s="104" t="s">
        <v>598</v>
      </c>
      <c r="C119" s="105" t="s">
        <v>669</v>
      </c>
      <c r="D119" s="198" t="s">
        <v>440</v>
      </c>
      <c r="E119" s="88">
        <f>+F119+I119</f>
        <v>0</v>
      </c>
      <c r="F119" s="88"/>
      <c r="G119" s="88"/>
      <c r="H119" s="88"/>
      <c r="I119" s="88"/>
      <c r="J119" s="87">
        <f t="shared" si="25"/>
        <v>0</v>
      </c>
      <c r="K119" s="88"/>
      <c r="L119" s="88"/>
      <c r="M119" s="88"/>
      <c r="N119" s="88"/>
      <c r="O119" s="87"/>
      <c r="P119" s="87">
        <f>+E119+J119</f>
        <v>0</v>
      </c>
      <c r="Q119" s="131">
        <f t="shared" si="24"/>
        <v>0</v>
      </c>
      <c r="S119" s="234"/>
      <c r="T119" s="51"/>
      <c r="U119" s="51"/>
      <c r="V119" s="51"/>
    </row>
    <row r="120" spans="1:66" s="5" customFormat="1" ht="17.399999999999999" hidden="1" outlineLevel="1">
      <c r="A120" s="104" t="s">
        <v>228</v>
      </c>
      <c r="B120" s="104" t="s">
        <v>551</v>
      </c>
      <c r="C120" s="104" t="s">
        <v>721</v>
      </c>
      <c r="D120" s="141" t="s">
        <v>588</v>
      </c>
      <c r="E120" s="88">
        <f>+F120+I120</f>
        <v>0</v>
      </c>
      <c r="F120" s="88"/>
      <c r="G120" s="88"/>
      <c r="H120" s="88"/>
      <c r="I120" s="88"/>
      <c r="J120" s="87">
        <f t="shared" si="25"/>
        <v>0</v>
      </c>
      <c r="K120" s="88"/>
      <c r="L120" s="88"/>
      <c r="M120" s="88"/>
      <c r="N120" s="88"/>
      <c r="O120" s="87"/>
      <c r="P120" s="87">
        <f>+E120+J120</f>
        <v>0</v>
      </c>
      <c r="Q120" s="131">
        <f t="shared" si="24"/>
        <v>0</v>
      </c>
      <c r="S120" s="236">
        <v>1095290600</v>
      </c>
      <c r="T120" s="51"/>
      <c r="U120" s="51"/>
      <c r="V120" s="51"/>
    </row>
    <row r="121" spans="1:66" s="5" customFormat="1" ht="69" hidden="1" outlineLevel="1">
      <c r="A121" s="104" t="s">
        <v>87</v>
      </c>
      <c r="B121" s="104" t="s">
        <v>534</v>
      </c>
      <c r="C121" s="104" t="s">
        <v>86</v>
      </c>
      <c r="D121" s="141" t="s">
        <v>950</v>
      </c>
      <c r="E121" s="187">
        <f>+F121+I121</f>
        <v>0</v>
      </c>
      <c r="F121" s="187"/>
      <c r="G121" s="187"/>
      <c r="H121" s="187"/>
      <c r="I121" s="187"/>
      <c r="J121" s="124">
        <f>+L121+O121</f>
        <v>0</v>
      </c>
      <c r="K121" s="187"/>
      <c r="L121" s="187"/>
      <c r="M121" s="187"/>
      <c r="N121" s="187"/>
      <c r="O121" s="124"/>
      <c r="P121" s="124">
        <f>+E121+J121</f>
        <v>0</v>
      </c>
      <c r="Q121" s="262">
        <f t="shared" si="24"/>
        <v>0</v>
      </c>
      <c r="R121" s="265"/>
      <c r="S121" s="236"/>
      <c r="T121" s="51"/>
      <c r="U121" s="51"/>
      <c r="V121" s="51"/>
    </row>
    <row r="122" spans="1:66" s="5" customFormat="1" ht="41.4" hidden="1" outlineLevel="1">
      <c r="A122" s="99" t="s">
        <v>226</v>
      </c>
      <c r="B122" s="99" t="s">
        <v>859</v>
      </c>
      <c r="C122" s="99" t="s">
        <v>858</v>
      </c>
      <c r="D122" s="162" t="s">
        <v>809</v>
      </c>
      <c r="E122" s="88">
        <f t="shared" si="16"/>
        <v>0</v>
      </c>
      <c r="F122" s="88"/>
      <c r="G122" s="88"/>
      <c r="H122" s="88"/>
      <c r="I122" s="88"/>
      <c r="J122" s="88">
        <f t="shared" si="25"/>
        <v>0</v>
      </c>
      <c r="K122" s="88"/>
      <c r="L122" s="88"/>
      <c r="M122" s="88"/>
      <c r="N122" s="88"/>
      <c r="O122" s="88"/>
      <c r="P122" s="88">
        <f t="shared" si="23"/>
        <v>0</v>
      </c>
      <c r="Q122" s="131">
        <f t="shared" si="24"/>
        <v>0</v>
      </c>
      <c r="S122" s="234"/>
      <c r="T122" s="51"/>
      <c r="U122" s="51"/>
      <c r="V122" s="51"/>
    </row>
    <row r="123" spans="1:66" s="5" customFormat="1" ht="27.6" hidden="1" outlineLevel="1">
      <c r="A123" s="99" t="s">
        <v>227</v>
      </c>
      <c r="B123" s="99" t="s">
        <v>892</v>
      </c>
      <c r="C123" s="99" t="s">
        <v>860</v>
      </c>
      <c r="D123" s="164" t="s">
        <v>550</v>
      </c>
      <c r="E123" s="88">
        <f t="shared" si="16"/>
        <v>0</v>
      </c>
      <c r="F123" s="88"/>
      <c r="G123" s="88"/>
      <c r="H123" s="88"/>
      <c r="I123" s="88"/>
      <c r="J123" s="88">
        <f t="shared" si="25"/>
        <v>0</v>
      </c>
      <c r="K123" s="88"/>
      <c r="L123" s="88"/>
      <c r="M123" s="88"/>
      <c r="N123" s="88"/>
      <c r="O123" s="88"/>
      <c r="P123" s="88">
        <f t="shared" si="23"/>
        <v>0</v>
      </c>
      <c r="Q123" s="131">
        <f t="shared" si="24"/>
        <v>0</v>
      </c>
      <c r="S123" s="236">
        <v>41533300</v>
      </c>
      <c r="T123" s="51"/>
      <c r="U123" s="51"/>
      <c r="V123" s="51"/>
    </row>
    <row r="124" spans="1:66" s="5" customFormat="1" ht="98.25" hidden="1" customHeight="1" outlineLevel="1">
      <c r="A124" s="111" t="s">
        <v>252</v>
      </c>
      <c r="B124" s="111" t="s">
        <v>253</v>
      </c>
      <c r="C124" s="111" t="s">
        <v>695</v>
      </c>
      <c r="D124" s="4" t="s">
        <v>0</v>
      </c>
      <c r="E124" s="187">
        <f>+F124+I124</f>
        <v>0</v>
      </c>
      <c r="F124" s="187"/>
      <c r="G124" s="187"/>
      <c r="H124" s="187"/>
      <c r="I124" s="187"/>
      <c r="J124" s="187">
        <f t="shared" si="25"/>
        <v>0</v>
      </c>
      <c r="K124" s="187"/>
      <c r="L124" s="187"/>
      <c r="M124" s="187"/>
      <c r="N124" s="187"/>
      <c r="O124" s="187"/>
      <c r="P124" s="187">
        <f>+E124+J124</f>
        <v>0</v>
      </c>
      <c r="Q124" s="131">
        <f t="shared" si="24"/>
        <v>0</v>
      </c>
      <c r="R124" s="234"/>
      <c r="S124" s="236"/>
      <c r="T124" s="238"/>
      <c r="U124" s="51"/>
      <c r="V124" s="51"/>
    </row>
    <row r="125" spans="1:66" s="5" customFormat="1" ht="81.75" hidden="1" customHeight="1" outlineLevel="1">
      <c r="A125" s="111" t="s">
        <v>206</v>
      </c>
      <c r="B125" s="111" t="s">
        <v>64</v>
      </c>
      <c r="C125" s="111" t="s">
        <v>695</v>
      </c>
      <c r="D125" s="4" t="s">
        <v>65</v>
      </c>
      <c r="E125" s="187">
        <f>+F125+I125</f>
        <v>0</v>
      </c>
      <c r="F125" s="187"/>
      <c r="G125" s="187"/>
      <c r="H125" s="187"/>
      <c r="I125" s="187"/>
      <c r="J125" s="187">
        <f t="shared" si="25"/>
        <v>0</v>
      </c>
      <c r="K125" s="187"/>
      <c r="L125" s="187"/>
      <c r="M125" s="187"/>
      <c r="N125" s="187"/>
      <c r="O125" s="187"/>
      <c r="P125" s="187">
        <f>+E125+J125</f>
        <v>0</v>
      </c>
      <c r="Q125" s="131">
        <f t="shared" si="24"/>
        <v>0</v>
      </c>
      <c r="R125" s="234"/>
      <c r="S125" s="236"/>
      <c r="T125" s="238"/>
      <c r="U125" s="51"/>
      <c r="V125" s="51"/>
    </row>
    <row r="126" spans="1:66" s="5" customFormat="1" ht="111.75" hidden="1" customHeight="1" outlineLevel="1">
      <c r="A126" s="111" t="s">
        <v>133</v>
      </c>
      <c r="B126" s="111" t="s">
        <v>134</v>
      </c>
      <c r="C126" s="111" t="s">
        <v>695</v>
      </c>
      <c r="D126" s="4" t="s">
        <v>135</v>
      </c>
      <c r="E126" s="187">
        <f>+F126+I126</f>
        <v>0</v>
      </c>
      <c r="F126" s="187"/>
      <c r="G126" s="187"/>
      <c r="H126" s="187"/>
      <c r="I126" s="187"/>
      <c r="J126" s="187">
        <f t="shared" si="25"/>
        <v>0</v>
      </c>
      <c r="K126" s="187"/>
      <c r="L126" s="187"/>
      <c r="M126" s="187"/>
      <c r="N126" s="187"/>
      <c r="O126" s="187"/>
      <c r="P126" s="187">
        <f>+E126+J126</f>
        <v>0</v>
      </c>
      <c r="Q126" s="131">
        <f t="shared" si="24"/>
        <v>0</v>
      </c>
      <c r="R126" s="234"/>
      <c r="S126" s="236"/>
      <c r="T126" s="238"/>
      <c r="U126" s="51"/>
      <c r="V126" s="51"/>
    </row>
    <row r="127" spans="1:66" s="5" customFormat="1" ht="96.75" hidden="1" customHeight="1" outlineLevel="1">
      <c r="A127" s="105" t="s">
        <v>948</v>
      </c>
      <c r="B127" s="105" t="s">
        <v>949</v>
      </c>
      <c r="C127" s="105" t="s">
        <v>695</v>
      </c>
      <c r="D127" s="140" t="s">
        <v>804</v>
      </c>
      <c r="E127" s="88">
        <f>+F127+I127</f>
        <v>0</v>
      </c>
      <c r="F127" s="88"/>
      <c r="G127" s="88"/>
      <c r="H127" s="88"/>
      <c r="I127" s="88"/>
      <c r="J127" s="88">
        <f t="shared" si="25"/>
        <v>0</v>
      </c>
      <c r="K127" s="88"/>
      <c r="L127" s="88"/>
      <c r="M127" s="88"/>
      <c r="N127" s="88"/>
      <c r="O127" s="88"/>
      <c r="P127" s="88">
        <f>+E127+J127</f>
        <v>0</v>
      </c>
      <c r="Q127" s="131">
        <f t="shared" si="24"/>
        <v>0</v>
      </c>
      <c r="S127" s="234"/>
      <c r="T127" s="51"/>
      <c r="U127" s="51"/>
      <c r="V127" s="51"/>
    </row>
    <row r="128" spans="1:66" s="5" customFormat="1" ht="96.75" hidden="1" customHeight="1" outlineLevel="1">
      <c r="A128" s="105" t="s">
        <v>62</v>
      </c>
      <c r="B128" s="105" t="s">
        <v>61</v>
      </c>
      <c r="C128" s="105" t="s">
        <v>695</v>
      </c>
      <c r="D128" s="140" t="s">
        <v>63</v>
      </c>
      <c r="E128" s="88">
        <f>+F128+I128</f>
        <v>0</v>
      </c>
      <c r="F128" s="88"/>
      <c r="G128" s="88"/>
      <c r="H128" s="88"/>
      <c r="I128" s="88"/>
      <c r="J128" s="88">
        <f t="shared" si="25"/>
        <v>0</v>
      </c>
      <c r="K128" s="88"/>
      <c r="L128" s="88"/>
      <c r="M128" s="88"/>
      <c r="N128" s="88"/>
      <c r="O128" s="88"/>
      <c r="P128" s="88">
        <f>+E128+J128</f>
        <v>0</v>
      </c>
      <c r="Q128" s="131">
        <f t="shared" si="24"/>
        <v>0</v>
      </c>
      <c r="S128" s="234"/>
      <c r="T128" s="51"/>
      <c r="U128" s="51"/>
      <c r="V128" s="51"/>
    </row>
    <row r="129" spans="1:66" s="5" customFormat="1" ht="27.6" hidden="1" outlineLevel="1">
      <c r="A129" s="105" t="s">
        <v>567</v>
      </c>
      <c r="B129" s="105" t="s">
        <v>951</v>
      </c>
      <c r="C129" s="105" t="s">
        <v>38</v>
      </c>
      <c r="D129" s="140" t="s">
        <v>881</v>
      </c>
      <c r="E129" s="88">
        <f t="shared" si="16"/>
        <v>0</v>
      </c>
      <c r="F129" s="88"/>
      <c r="G129" s="88"/>
      <c r="H129" s="88"/>
      <c r="I129" s="88"/>
      <c r="J129" s="88">
        <f t="shared" si="25"/>
        <v>0</v>
      </c>
      <c r="K129" s="88"/>
      <c r="L129" s="88"/>
      <c r="M129" s="88"/>
      <c r="N129" s="88"/>
      <c r="O129" s="88"/>
      <c r="P129" s="88">
        <f t="shared" si="23"/>
        <v>0</v>
      </c>
      <c r="Q129" s="131">
        <f t="shared" si="24"/>
        <v>0</v>
      </c>
      <c r="S129" s="234"/>
      <c r="T129" s="51"/>
      <c r="U129" s="51"/>
      <c r="V129" s="51"/>
    </row>
    <row r="130" spans="1:66" s="5" customFormat="1" ht="80.25" hidden="1" customHeight="1" outlineLevel="1">
      <c r="A130" s="105" t="s">
        <v>230</v>
      </c>
      <c r="B130" s="105" t="s">
        <v>990</v>
      </c>
      <c r="C130" s="111" t="s">
        <v>515</v>
      </c>
      <c r="D130" s="2" t="s">
        <v>148</v>
      </c>
      <c r="E130" s="88">
        <f>+F130+I130</f>
        <v>0</v>
      </c>
      <c r="F130" s="88"/>
      <c r="G130" s="88"/>
      <c r="H130" s="88"/>
      <c r="I130" s="88"/>
      <c r="J130" s="88">
        <f t="shared" si="25"/>
        <v>0</v>
      </c>
      <c r="K130" s="88"/>
      <c r="L130" s="88"/>
      <c r="M130" s="88"/>
      <c r="N130" s="88"/>
      <c r="O130" s="88"/>
      <c r="P130" s="88">
        <f>+E130+J130</f>
        <v>0</v>
      </c>
      <c r="Q130" s="261">
        <f t="shared" si="24"/>
        <v>0</v>
      </c>
      <c r="S130" s="234"/>
      <c r="T130" s="51"/>
      <c r="U130" s="51"/>
      <c r="V130" s="51"/>
    </row>
    <row r="131" spans="1:66" s="5" customFormat="1" ht="33" hidden="1" customHeight="1" outlineLevel="1">
      <c r="A131" s="105" t="s">
        <v>225</v>
      </c>
      <c r="B131" s="105" t="s">
        <v>203</v>
      </c>
      <c r="C131" s="105" t="s">
        <v>356</v>
      </c>
      <c r="D131" s="140" t="s">
        <v>857</v>
      </c>
      <c r="E131" s="87">
        <f t="shared" si="16"/>
        <v>0</v>
      </c>
      <c r="F131" s="88"/>
      <c r="G131" s="88"/>
      <c r="H131" s="88"/>
      <c r="I131" s="88"/>
      <c r="J131" s="87">
        <f t="shared" si="25"/>
        <v>0</v>
      </c>
      <c r="K131" s="88"/>
      <c r="L131" s="88"/>
      <c r="M131" s="88"/>
      <c r="N131" s="88"/>
      <c r="O131" s="88"/>
      <c r="P131" s="87">
        <f t="shared" si="23"/>
        <v>0</v>
      </c>
      <c r="Q131" s="131">
        <f t="shared" si="24"/>
        <v>0</v>
      </c>
      <c r="S131" s="234"/>
      <c r="T131" s="51"/>
      <c r="U131" s="51"/>
      <c r="V131" s="51"/>
    </row>
    <row r="132" spans="1:66" ht="49.5" customHeight="1" collapsed="1">
      <c r="A132" s="188" t="s">
        <v>23</v>
      </c>
      <c r="B132" s="188" t="s">
        <v>897</v>
      </c>
      <c r="C132" s="188"/>
      <c r="D132" s="225" t="s">
        <v>210</v>
      </c>
      <c r="E132" s="123">
        <f>F132</f>
        <v>0</v>
      </c>
      <c r="F132" s="123">
        <f>F170+F171+F539+F540+F541+F542+F543</f>
        <v>0</v>
      </c>
      <c r="G132" s="123">
        <f>G171</f>
        <v>0</v>
      </c>
      <c r="H132" s="123">
        <f>H171</f>
        <v>0</v>
      </c>
      <c r="I132" s="123">
        <f>I171</f>
        <v>0</v>
      </c>
      <c r="J132" s="123">
        <f>K132</f>
        <v>0</v>
      </c>
      <c r="K132" s="123">
        <f>K170+K171+K539+K540+K541</f>
        <v>0</v>
      </c>
      <c r="L132" s="123">
        <f>L170+L171+L539+L540+L541</f>
        <v>0</v>
      </c>
      <c r="M132" s="123">
        <f>M170+M171+M539+M540+M541</f>
        <v>0</v>
      </c>
      <c r="N132" s="123">
        <f>N170+N171+N539+N540+N541</f>
        <v>0</v>
      </c>
      <c r="O132" s="123">
        <f>O170+O171+O539+O540+O541</f>
        <v>0</v>
      </c>
      <c r="P132" s="123">
        <f>E132+J132</f>
        <v>0</v>
      </c>
      <c r="Q132" s="309">
        <f t="shared" si="24"/>
        <v>0</v>
      </c>
      <c r="R132" s="310"/>
      <c r="S132" s="310"/>
      <c r="T132" s="311"/>
      <c r="U132" s="194"/>
      <c r="V132" s="194"/>
    </row>
    <row r="133" spans="1:66" s="5" customFormat="1" ht="75" hidden="1" customHeight="1">
      <c r="A133" s="111" t="s">
        <v>290</v>
      </c>
      <c r="B133" s="111" t="s">
        <v>762</v>
      </c>
      <c r="C133" s="111" t="s">
        <v>289</v>
      </c>
      <c r="D133" s="245" t="s">
        <v>144</v>
      </c>
      <c r="E133" s="124">
        <f t="shared" si="16"/>
        <v>0</v>
      </c>
      <c r="F133" s="124"/>
      <c r="G133" s="124"/>
      <c r="H133" s="124"/>
      <c r="I133" s="124"/>
      <c r="J133" s="124">
        <f t="shared" ref="J133:J173" si="26">+L133+O133</f>
        <v>0</v>
      </c>
      <c r="K133" s="124"/>
      <c r="L133" s="124"/>
      <c r="M133" s="124"/>
      <c r="N133" s="124"/>
      <c r="O133" s="124"/>
      <c r="P133" s="124">
        <f t="shared" ref="P133:P144" si="27">+E133+J133</f>
        <v>0</v>
      </c>
      <c r="Q133" s="131">
        <f t="shared" si="24"/>
        <v>0</v>
      </c>
      <c r="R133" s="233"/>
      <c r="S133" s="236"/>
      <c r="T133" s="238"/>
      <c r="U133" s="34"/>
      <c r="V133" s="34"/>
      <c r="W133" s="15"/>
      <c r="X133" s="8"/>
      <c r="Y133" s="8"/>
      <c r="Z133" s="8"/>
      <c r="AA133" s="8"/>
      <c r="AB133" s="8"/>
      <c r="AC133" s="8"/>
      <c r="AD133" s="8"/>
      <c r="AE133" s="8"/>
      <c r="AF133" s="8"/>
      <c r="AG133" s="8"/>
      <c r="AH133" s="8"/>
      <c r="AI133" s="8"/>
      <c r="AJ133" s="8"/>
      <c r="AK133" s="8"/>
      <c r="AL133" s="8"/>
      <c r="AM133" s="8"/>
      <c r="AN133" s="8"/>
      <c r="AO133" s="8"/>
      <c r="AP133" s="8"/>
      <c r="AQ133" s="8"/>
      <c r="AR133" s="8"/>
      <c r="AS133" s="7"/>
      <c r="AT133" s="7"/>
      <c r="AU133" s="7"/>
      <c r="AV133" s="7"/>
      <c r="AW133" s="7"/>
      <c r="AX133" s="7"/>
      <c r="AY133" s="7"/>
      <c r="AZ133" s="7"/>
      <c r="BA133" s="7"/>
      <c r="BB133" s="7"/>
      <c r="BC133" s="7"/>
      <c r="BD133" s="7"/>
      <c r="BE133" s="7"/>
      <c r="BF133" s="7"/>
      <c r="BG133" s="7"/>
      <c r="BH133" s="7"/>
      <c r="BI133" s="7"/>
      <c r="BJ133" s="7"/>
      <c r="BK133" s="7"/>
      <c r="BL133" s="7"/>
      <c r="BM133" s="7"/>
      <c r="BN133" s="7"/>
    </row>
    <row r="134" spans="1:66" s="5" customFormat="1" ht="75" hidden="1" customHeight="1">
      <c r="A134" s="111" t="s">
        <v>291</v>
      </c>
      <c r="B134" s="111" t="s">
        <v>763</v>
      </c>
      <c r="C134" s="111" t="s">
        <v>289</v>
      </c>
      <c r="D134" s="245" t="s">
        <v>280</v>
      </c>
      <c r="E134" s="124">
        <f>+F134+I134</f>
        <v>0</v>
      </c>
      <c r="F134" s="124"/>
      <c r="G134" s="124"/>
      <c r="H134" s="124"/>
      <c r="I134" s="124"/>
      <c r="J134" s="124">
        <f>+L134+O134</f>
        <v>0</v>
      </c>
      <c r="K134" s="124"/>
      <c r="L134" s="124"/>
      <c r="M134" s="124"/>
      <c r="N134" s="124"/>
      <c r="O134" s="124"/>
      <c r="P134" s="124">
        <f>+E134+J134</f>
        <v>0</v>
      </c>
      <c r="Q134" s="131">
        <f t="shared" si="24"/>
        <v>0</v>
      </c>
      <c r="R134" s="233"/>
      <c r="S134" s="236"/>
      <c r="T134" s="238"/>
      <c r="U134" s="34"/>
      <c r="V134" s="34"/>
      <c r="W134" s="15"/>
      <c r="X134" s="8"/>
      <c r="Y134" s="8"/>
      <c r="Z134" s="8"/>
      <c r="AA134" s="8"/>
      <c r="AB134" s="8"/>
      <c r="AC134" s="8"/>
      <c r="AD134" s="8"/>
      <c r="AE134" s="8"/>
      <c r="AF134" s="8"/>
      <c r="AG134" s="8"/>
      <c r="AH134" s="8"/>
      <c r="AI134" s="8"/>
      <c r="AJ134" s="8"/>
      <c r="AK134" s="8"/>
      <c r="AL134" s="8"/>
      <c r="AM134" s="8"/>
      <c r="AN134" s="8"/>
      <c r="AO134" s="8"/>
      <c r="AP134" s="8"/>
      <c r="AQ134" s="8"/>
      <c r="AR134" s="8"/>
      <c r="AS134" s="7"/>
      <c r="AT134" s="7"/>
      <c r="AU134" s="7"/>
      <c r="AV134" s="7"/>
      <c r="AW134" s="7"/>
      <c r="AX134" s="7"/>
      <c r="AY134" s="7"/>
      <c r="AZ134" s="7"/>
      <c r="BA134" s="7"/>
      <c r="BB134" s="7"/>
      <c r="BC134" s="7"/>
      <c r="BD134" s="7"/>
      <c r="BE134" s="7"/>
      <c r="BF134" s="7"/>
      <c r="BG134" s="7"/>
      <c r="BH134" s="7"/>
      <c r="BI134" s="7"/>
      <c r="BJ134" s="7"/>
      <c r="BK134" s="7"/>
      <c r="BL134" s="7"/>
      <c r="BM134" s="7"/>
      <c r="BN134" s="7"/>
    </row>
    <row r="135" spans="1:66" s="5" customFormat="1" ht="83.25" hidden="1" customHeight="1">
      <c r="A135" s="111" t="s">
        <v>287</v>
      </c>
      <c r="B135" s="101" t="s">
        <v>939</v>
      </c>
      <c r="C135" s="101" t="s">
        <v>288</v>
      </c>
      <c r="D135" s="213" t="s">
        <v>701</v>
      </c>
      <c r="E135" s="124">
        <f>+F135+I135</f>
        <v>0</v>
      </c>
      <c r="F135" s="124"/>
      <c r="G135" s="124"/>
      <c r="H135" s="124"/>
      <c r="I135" s="124"/>
      <c r="J135" s="124">
        <f>+L135+O135</f>
        <v>0</v>
      </c>
      <c r="K135" s="124"/>
      <c r="L135" s="124"/>
      <c r="M135" s="124"/>
      <c r="N135" s="124"/>
      <c r="O135" s="124"/>
      <c r="P135" s="124">
        <f>+E135+J135</f>
        <v>0</v>
      </c>
      <c r="Q135" s="131">
        <f t="shared" si="24"/>
        <v>0</v>
      </c>
      <c r="R135" s="233"/>
      <c r="S135" s="236"/>
      <c r="T135" s="238"/>
      <c r="U135" s="34"/>
      <c r="V135" s="34"/>
      <c r="W135" s="15"/>
      <c r="X135" s="8"/>
      <c r="Y135" s="8"/>
      <c r="Z135" s="8"/>
      <c r="AA135" s="8"/>
      <c r="AB135" s="8"/>
      <c r="AC135" s="8"/>
      <c r="AD135" s="8"/>
      <c r="AE135" s="8"/>
      <c r="AF135" s="8"/>
      <c r="AG135" s="8"/>
      <c r="AH135" s="8"/>
      <c r="AI135" s="8"/>
      <c r="AJ135" s="8"/>
      <c r="AK135" s="8"/>
      <c r="AL135" s="8"/>
      <c r="AM135" s="8"/>
      <c r="AN135" s="8"/>
      <c r="AO135" s="8"/>
      <c r="AP135" s="8"/>
      <c r="AQ135" s="8"/>
      <c r="AR135" s="8"/>
      <c r="AS135" s="7"/>
      <c r="AT135" s="7"/>
      <c r="AU135" s="7"/>
      <c r="AV135" s="7"/>
      <c r="AW135" s="7"/>
      <c r="AX135" s="7"/>
      <c r="AY135" s="7"/>
      <c r="AZ135" s="7"/>
      <c r="BA135" s="7"/>
      <c r="BB135" s="7"/>
      <c r="BC135" s="7"/>
      <c r="BD135" s="7"/>
      <c r="BE135" s="7"/>
      <c r="BF135" s="7"/>
      <c r="BG135" s="7"/>
      <c r="BH135" s="7"/>
      <c r="BI135" s="7"/>
      <c r="BJ135" s="7"/>
      <c r="BK135" s="7"/>
      <c r="BL135" s="7"/>
      <c r="BM135" s="7"/>
      <c r="BN135" s="7"/>
    </row>
    <row r="136" spans="1:66" s="5" customFormat="1" ht="66" hidden="1" customHeight="1">
      <c r="A136" s="111" t="s">
        <v>385</v>
      </c>
      <c r="B136" s="111" t="s">
        <v>34</v>
      </c>
      <c r="C136" s="111" t="s">
        <v>281</v>
      </c>
      <c r="D136" s="157" t="s">
        <v>512</v>
      </c>
      <c r="E136" s="124">
        <f t="shared" si="16"/>
        <v>0</v>
      </c>
      <c r="F136" s="124"/>
      <c r="G136" s="124"/>
      <c r="H136" s="124"/>
      <c r="I136" s="124"/>
      <c r="J136" s="124">
        <f t="shared" si="26"/>
        <v>0</v>
      </c>
      <c r="K136" s="124"/>
      <c r="L136" s="124"/>
      <c r="M136" s="124"/>
      <c r="N136" s="124"/>
      <c r="O136" s="124"/>
      <c r="P136" s="124">
        <f t="shared" si="27"/>
        <v>0</v>
      </c>
      <c r="Q136" s="131">
        <f t="shared" si="24"/>
        <v>0</v>
      </c>
      <c r="R136" s="233"/>
      <c r="S136" s="236"/>
      <c r="T136" s="238"/>
      <c r="U136" s="34"/>
      <c r="V136" s="34"/>
      <c r="W136" s="15"/>
      <c r="X136" s="8"/>
      <c r="Y136" s="8"/>
      <c r="Z136" s="8"/>
      <c r="AA136" s="8"/>
      <c r="AB136" s="8"/>
      <c r="AC136" s="8"/>
      <c r="AD136" s="8"/>
      <c r="AE136" s="8"/>
      <c r="AF136" s="8"/>
      <c r="AG136" s="8"/>
      <c r="AH136" s="8"/>
      <c r="AI136" s="8"/>
      <c r="AJ136" s="8"/>
      <c r="AK136" s="8"/>
      <c r="AL136" s="8"/>
      <c r="AM136" s="8"/>
      <c r="AN136" s="8"/>
      <c r="AO136" s="8"/>
      <c r="AP136" s="8"/>
      <c r="AQ136" s="8"/>
      <c r="AR136" s="8"/>
      <c r="AS136" s="7"/>
      <c r="AT136" s="7"/>
      <c r="AU136" s="7"/>
      <c r="AV136" s="7"/>
      <c r="AW136" s="7"/>
      <c r="AX136" s="7"/>
      <c r="AY136" s="7"/>
      <c r="AZ136" s="7"/>
      <c r="BA136" s="7"/>
      <c r="BB136" s="7"/>
      <c r="BC136" s="7"/>
      <c r="BD136" s="7"/>
      <c r="BE136" s="7"/>
      <c r="BF136" s="7"/>
      <c r="BG136" s="7"/>
      <c r="BH136" s="7"/>
      <c r="BI136" s="7"/>
      <c r="BJ136" s="7"/>
      <c r="BK136" s="7"/>
      <c r="BL136" s="7"/>
      <c r="BM136" s="7"/>
      <c r="BN136" s="7"/>
    </row>
    <row r="137" spans="1:66" s="5" customFormat="1" ht="66" hidden="1" customHeight="1">
      <c r="A137" s="111" t="s">
        <v>270</v>
      </c>
      <c r="B137" s="111" t="s">
        <v>271</v>
      </c>
      <c r="C137" s="111" t="s">
        <v>272</v>
      </c>
      <c r="D137" s="152" t="s">
        <v>538</v>
      </c>
      <c r="E137" s="87">
        <f t="shared" si="16"/>
        <v>0</v>
      </c>
      <c r="F137" s="87"/>
      <c r="G137" s="87"/>
      <c r="H137" s="87"/>
      <c r="I137" s="87"/>
      <c r="J137" s="87">
        <f t="shared" si="26"/>
        <v>0</v>
      </c>
      <c r="K137" s="87"/>
      <c r="L137" s="87"/>
      <c r="M137" s="87"/>
      <c r="N137" s="87"/>
      <c r="O137" s="87"/>
      <c r="P137" s="87">
        <f>+E137+J137</f>
        <v>0</v>
      </c>
      <c r="Q137" s="131">
        <f t="shared" si="24"/>
        <v>0</v>
      </c>
      <c r="R137" s="15"/>
      <c r="S137" s="234"/>
      <c r="T137" s="34"/>
      <c r="U137" s="34"/>
      <c r="V137" s="34"/>
      <c r="W137" s="15"/>
      <c r="X137" s="8"/>
      <c r="Y137" s="8"/>
      <c r="Z137" s="8"/>
      <c r="AA137" s="8"/>
      <c r="AB137" s="8"/>
      <c r="AC137" s="8"/>
      <c r="AD137" s="8"/>
      <c r="AE137" s="8"/>
      <c r="AF137" s="8"/>
      <c r="AG137" s="8"/>
      <c r="AH137" s="8"/>
      <c r="AI137" s="8"/>
      <c r="AJ137" s="8"/>
      <c r="AK137" s="8"/>
      <c r="AL137" s="8"/>
      <c r="AM137" s="8"/>
      <c r="AN137" s="8"/>
      <c r="AO137" s="8"/>
      <c r="AP137" s="8"/>
      <c r="AQ137" s="8"/>
      <c r="AR137" s="8"/>
      <c r="AS137" s="7"/>
      <c r="AT137" s="7"/>
      <c r="AU137" s="7"/>
      <c r="AV137" s="7"/>
      <c r="AW137" s="7"/>
      <c r="AX137" s="7"/>
      <c r="AY137" s="7"/>
      <c r="AZ137" s="7"/>
      <c r="BA137" s="7"/>
      <c r="BB137" s="7"/>
      <c r="BC137" s="7"/>
      <c r="BD137" s="7"/>
      <c r="BE137" s="7"/>
      <c r="BF137" s="7"/>
      <c r="BG137" s="7"/>
      <c r="BH137" s="7"/>
      <c r="BI137" s="7"/>
      <c r="BJ137" s="7"/>
      <c r="BK137" s="7"/>
      <c r="BL137" s="7"/>
      <c r="BM137" s="7"/>
      <c r="BN137" s="7"/>
    </row>
    <row r="138" spans="1:66" s="5" customFormat="1" ht="46.95" hidden="1" customHeight="1">
      <c r="A138" s="111" t="s">
        <v>386</v>
      </c>
      <c r="B138" s="111" t="s">
        <v>12</v>
      </c>
      <c r="C138" s="111" t="s">
        <v>11</v>
      </c>
      <c r="D138" s="157" t="s">
        <v>13</v>
      </c>
      <c r="E138" s="124">
        <f t="shared" si="16"/>
        <v>0</v>
      </c>
      <c r="F138" s="124"/>
      <c r="G138" s="124"/>
      <c r="H138" s="124"/>
      <c r="I138" s="124"/>
      <c r="J138" s="124">
        <f t="shared" si="26"/>
        <v>0</v>
      </c>
      <c r="K138" s="124"/>
      <c r="L138" s="124"/>
      <c r="M138" s="124"/>
      <c r="N138" s="124"/>
      <c r="O138" s="124"/>
      <c r="P138" s="124">
        <f t="shared" si="27"/>
        <v>0</v>
      </c>
      <c r="Q138" s="261">
        <f t="shared" si="24"/>
        <v>0</v>
      </c>
      <c r="R138" s="233"/>
      <c r="S138" s="236"/>
      <c r="T138" s="238"/>
      <c r="U138" s="34"/>
      <c r="V138" s="34"/>
      <c r="W138" s="15"/>
      <c r="X138" s="8"/>
      <c r="Y138" s="8"/>
      <c r="Z138" s="8"/>
      <c r="AA138" s="8"/>
      <c r="AB138" s="8"/>
      <c r="AC138" s="8"/>
      <c r="AD138" s="8"/>
      <c r="AE138" s="8"/>
      <c r="AF138" s="8"/>
      <c r="AG138" s="8"/>
      <c r="AH138" s="8"/>
      <c r="AI138" s="8"/>
      <c r="AJ138" s="8"/>
      <c r="AK138" s="8"/>
      <c r="AL138" s="8"/>
      <c r="AM138" s="8"/>
      <c r="AN138" s="8"/>
      <c r="AO138" s="8"/>
      <c r="AP138" s="8"/>
      <c r="AQ138" s="8"/>
      <c r="AR138" s="8"/>
      <c r="AS138" s="7"/>
      <c r="AT138" s="7"/>
      <c r="AU138" s="7"/>
      <c r="AV138" s="7"/>
      <c r="AW138" s="7"/>
      <c r="AX138" s="7"/>
      <c r="AY138" s="7"/>
      <c r="AZ138" s="7"/>
      <c r="BA138" s="7"/>
      <c r="BB138" s="7"/>
      <c r="BC138" s="7"/>
      <c r="BD138" s="7"/>
      <c r="BE138" s="7"/>
      <c r="BF138" s="7"/>
      <c r="BG138" s="7"/>
      <c r="BH138" s="7"/>
      <c r="BI138" s="7"/>
      <c r="BJ138" s="7"/>
      <c r="BK138" s="7"/>
      <c r="BL138" s="7"/>
      <c r="BM138" s="7"/>
      <c r="BN138" s="7"/>
    </row>
    <row r="139" spans="1:66" s="5" customFormat="1" ht="39.6" hidden="1">
      <c r="A139" s="106"/>
      <c r="B139" s="106"/>
      <c r="C139" s="112"/>
      <c r="D139" s="161" t="s">
        <v>962</v>
      </c>
      <c r="E139" s="115">
        <f t="shared" si="16"/>
        <v>0</v>
      </c>
      <c r="F139" s="115"/>
      <c r="G139" s="115"/>
      <c r="H139" s="115"/>
      <c r="I139" s="115"/>
      <c r="J139" s="115"/>
      <c r="K139" s="115"/>
      <c r="L139" s="115"/>
      <c r="M139" s="115"/>
      <c r="N139" s="115"/>
      <c r="O139" s="115"/>
      <c r="P139" s="115">
        <f t="shared" si="27"/>
        <v>0</v>
      </c>
      <c r="Q139" s="131">
        <f t="shared" si="24"/>
        <v>0</v>
      </c>
      <c r="R139" s="15"/>
      <c r="S139" s="234"/>
      <c r="T139" s="34"/>
      <c r="U139" s="34"/>
      <c r="V139" s="34"/>
      <c r="W139" s="15"/>
      <c r="X139" s="8"/>
      <c r="Y139" s="8"/>
      <c r="Z139" s="8"/>
      <c r="AA139" s="8"/>
      <c r="AB139" s="8"/>
      <c r="AC139" s="8"/>
      <c r="AD139" s="8"/>
      <c r="AE139" s="8"/>
      <c r="AF139" s="8"/>
      <c r="AG139" s="8"/>
      <c r="AH139" s="8"/>
      <c r="AI139" s="8"/>
      <c r="AJ139" s="8"/>
      <c r="AK139" s="8"/>
      <c r="AL139" s="8"/>
      <c r="AM139" s="8"/>
      <c r="AN139" s="8"/>
      <c r="AO139" s="8"/>
      <c r="AP139" s="8"/>
      <c r="AQ139" s="8"/>
      <c r="AR139" s="8"/>
      <c r="AS139" s="7"/>
      <c r="AT139" s="7"/>
      <c r="AU139" s="7"/>
      <c r="AV139" s="7"/>
      <c r="AW139" s="7"/>
      <c r="AX139" s="7"/>
      <c r="AY139" s="7"/>
      <c r="AZ139" s="7"/>
      <c r="BA139" s="7"/>
      <c r="BB139" s="7"/>
      <c r="BC139" s="7"/>
      <c r="BD139" s="7"/>
      <c r="BE139" s="7"/>
      <c r="BF139" s="7"/>
      <c r="BG139" s="7"/>
      <c r="BH139" s="7"/>
      <c r="BI139" s="7"/>
      <c r="BJ139" s="7"/>
      <c r="BK139" s="7"/>
      <c r="BL139" s="7"/>
      <c r="BM139" s="7"/>
      <c r="BN139" s="7"/>
    </row>
    <row r="140" spans="1:66" s="5" customFormat="1" ht="26.4" hidden="1">
      <c r="A140" s="106"/>
      <c r="B140" s="106"/>
      <c r="C140" s="112"/>
      <c r="D140" s="161" t="s">
        <v>369</v>
      </c>
      <c r="E140" s="115">
        <f t="shared" si="16"/>
        <v>0</v>
      </c>
      <c r="F140" s="115"/>
      <c r="G140" s="115"/>
      <c r="H140" s="115"/>
      <c r="I140" s="115"/>
      <c r="J140" s="115"/>
      <c r="K140" s="115"/>
      <c r="L140" s="115"/>
      <c r="M140" s="115"/>
      <c r="N140" s="115"/>
      <c r="O140" s="115"/>
      <c r="P140" s="115">
        <f t="shared" si="27"/>
        <v>0</v>
      </c>
      <c r="Q140" s="131">
        <f t="shared" si="24"/>
        <v>0</v>
      </c>
      <c r="R140" s="15"/>
      <c r="S140" s="234"/>
      <c r="T140" s="34"/>
      <c r="U140" s="34"/>
      <c r="V140" s="34"/>
      <c r="W140" s="15"/>
      <c r="X140" s="8"/>
      <c r="Y140" s="8"/>
      <c r="Z140" s="8"/>
      <c r="AA140" s="8"/>
      <c r="AB140" s="8"/>
      <c r="AC140" s="8"/>
      <c r="AD140" s="8"/>
      <c r="AE140" s="8"/>
      <c r="AF140" s="8"/>
      <c r="AG140" s="8"/>
      <c r="AH140" s="8"/>
      <c r="AI140" s="8"/>
      <c r="AJ140" s="8"/>
      <c r="AK140" s="8"/>
      <c r="AL140" s="8"/>
      <c r="AM140" s="8"/>
      <c r="AN140" s="8"/>
      <c r="AO140" s="8"/>
      <c r="AP140" s="8"/>
      <c r="AQ140" s="8"/>
      <c r="AR140" s="8"/>
      <c r="AS140" s="7"/>
      <c r="AT140" s="7"/>
      <c r="AU140" s="7"/>
      <c r="AV140" s="7"/>
      <c r="AW140" s="7"/>
      <c r="AX140" s="7"/>
      <c r="AY140" s="7"/>
      <c r="AZ140" s="7"/>
      <c r="BA140" s="7"/>
      <c r="BB140" s="7"/>
      <c r="BC140" s="7"/>
      <c r="BD140" s="7"/>
      <c r="BE140" s="7"/>
      <c r="BF140" s="7"/>
      <c r="BG140" s="7"/>
      <c r="BH140" s="7"/>
      <c r="BI140" s="7"/>
      <c r="BJ140" s="7"/>
      <c r="BK140" s="7"/>
      <c r="BL140" s="7"/>
      <c r="BM140" s="7"/>
      <c r="BN140" s="7"/>
    </row>
    <row r="141" spans="1:66" s="5" customFormat="1" ht="52.8" hidden="1">
      <c r="A141" s="106"/>
      <c r="B141" s="106"/>
      <c r="C141" s="112"/>
      <c r="D141" s="161" t="s">
        <v>817</v>
      </c>
      <c r="E141" s="115">
        <f t="shared" si="16"/>
        <v>0</v>
      </c>
      <c r="F141" s="115"/>
      <c r="G141" s="115"/>
      <c r="H141" s="115"/>
      <c r="I141" s="115"/>
      <c r="J141" s="115"/>
      <c r="K141" s="115"/>
      <c r="L141" s="115"/>
      <c r="M141" s="115"/>
      <c r="N141" s="115"/>
      <c r="O141" s="115"/>
      <c r="P141" s="115">
        <f t="shared" si="27"/>
        <v>0</v>
      </c>
      <c r="Q141" s="131">
        <f t="shared" si="24"/>
        <v>0</v>
      </c>
      <c r="R141" s="15"/>
      <c r="S141" s="234"/>
      <c r="T141" s="34"/>
      <c r="U141" s="34"/>
      <c r="V141" s="34"/>
      <c r="W141" s="15"/>
      <c r="X141" s="8"/>
      <c r="Y141" s="8"/>
      <c r="Z141" s="8"/>
      <c r="AA141" s="8"/>
      <c r="AB141" s="8"/>
      <c r="AC141" s="8"/>
      <c r="AD141" s="8"/>
      <c r="AE141" s="8"/>
      <c r="AF141" s="8"/>
      <c r="AG141" s="8"/>
      <c r="AH141" s="8"/>
      <c r="AI141" s="8"/>
      <c r="AJ141" s="8"/>
      <c r="AK141" s="8"/>
      <c r="AL141" s="8"/>
      <c r="AM141" s="8"/>
      <c r="AN141" s="8"/>
      <c r="AO141" s="8"/>
      <c r="AP141" s="8"/>
      <c r="AQ141" s="8"/>
      <c r="AR141" s="8"/>
      <c r="AS141" s="7"/>
      <c r="AT141" s="7"/>
      <c r="AU141" s="7"/>
      <c r="AV141" s="7"/>
      <c r="AW141" s="7"/>
      <c r="AX141" s="7"/>
      <c r="AY141" s="7"/>
      <c r="AZ141" s="7"/>
      <c r="BA141" s="7"/>
      <c r="BB141" s="7"/>
      <c r="BC141" s="7"/>
      <c r="BD141" s="7"/>
      <c r="BE141" s="7"/>
      <c r="BF141" s="7"/>
      <c r="BG141" s="7"/>
      <c r="BH141" s="7"/>
      <c r="BI141" s="7"/>
      <c r="BJ141" s="7"/>
      <c r="BK141" s="7"/>
      <c r="BL141" s="7"/>
      <c r="BM141" s="7"/>
      <c r="BN141" s="7"/>
    </row>
    <row r="142" spans="1:66" s="5" customFormat="1" ht="39.6" hidden="1">
      <c r="A142" s="106"/>
      <c r="B142" s="106"/>
      <c r="C142" s="112"/>
      <c r="D142" s="161" t="s">
        <v>851</v>
      </c>
      <c r="E142" s="115">
        <f t="shared" ref="E142:E194" si="28">+F142+I142</f>
        <v>0</v>
      </c>
      <c r="F142" s="115"/>
      <c r="G142" s="115"/>
      <c r="H142" s="115"/>
      <c r="I142" s="115"/>
      <c r="J142" s="115"/>
      <c r="K142" s="115"/>
      <c r="L142" s="115"/>
      <c r="M142" s="115"/>
      <c r="N142" s="115"/>
      <c r="O142" s="115"/>
      <c r="P142" s="115">
        <f t="shared" si="27"/>
        <v>0</v>
      </c>
      <c r="Q142" s="131">
        <f t="shared" si="24"/>
        <v>0</v>
      </c>
      <c r="R142" s="15"/>
      <c r="S142" s="236">
        <v>40672472</v>
      </c>
      <c r="T142" s="34"/>
      <c r="U142" s="34"/>
      <c r="V142" s="34"/>
      <c r="W142" s="15"/>
      <c r="X142" s="8"/>
      <c r="Y142" s="8"/>
      <c r="Z142" s="8"/>
      <c r="AA142" s="8"/>
      <c r="AB142" s="8"/>
      <c r="AC142" s="8"/>
      <c r="AD142" s="8"/>
      <c r="AE142" s="8"/>
      <c r="AF142" s="8"/>
      <c r="AG142" s="8"/>
      <c r="AH142" s="8"/>
      <c r="AI142" s="8"/>
      <c r="AJ142" s="8"/>
      <c r="AK142" s="8"/>
      <c r="AL142" s="8"/>
      <c r="AM142" s="8"/>
      <c r="AN142" s="8"/>
      <c r="AO142" s="8"/>
      <c r="AP142" s="8"/>
      <c r="AQ142" s="8"/>
      <c r="AR142" s="8"/>
      <c r="AS142" s="7"/>
      <c r="AT142" s="7"/>
      <c r="AU142" s="7"/>
      <c r="AV142" s="7"/>
      <c r="AW142" s="7"/>
      <c r="AX142" s="7"/>
      <c r="AY142" s="7"/>
      <c r="AZ142" s="7"/>
      <c r="BA142" s="7"/>
      <c r="BB142" s="7"/>
      <c r="BC142" s="7"/>
      <c r="BD142" s="7"/>
      <c r="BE142" s="7"/>
      <c r="BF142" s="7"/>
      <c r="BG142" s="7"/>
      <c r="BH142" s="7"/>
      <c r="BI142" s="7"/>
      <c r="BJ142" s="7"/>
      <c r="BK142" s="7"/>
      <c r="BL142" s="7"/>
      <c r="BM142" s="7"/>
      <c r="BN142" s="7"/>
    </row>
    <row r="143" spans="1:66" s="5" customFormat="1" ht="18" hidden="1">
      <c r="A143" s="106"/>
      <c r="B143" s="106"/>
      <c r="C143" s="110"/>
      <c r="D143" s="154"/>
      <c r="E143" s="94">
        <f t="shared" si="28"/>
        <v>0</v>
      </c>
      <c r="F143" s="94"/>
      <c r="G143" s="94"/>
      <c r="H143" s="94"/>
      <c r="I143" s="94"/>
      <c r="J143" s="94"/>
      <c r="K143" s="94"/>
      <c r="L143" s="94"/>
      <c r="M143" s="94"/>
      <c r="N143" s="94"/>
      <c r="O143" s="94"/>
      <c r="P143" s="94">
        <f t="shared" si="27"/>
        <v>0</v>
      </c>
      <c r="Q143" s="131">
        <f t="shared" si="24"/>
        <v>0</v>
      </c>
      <c r="R143" s="15"/>
      <c r="S143" s="234"/>
      <c r="T143" s="34"/>
      <c r="U143" s="34"/>
      <c r="V143" s="34"/>
      <c r="W143" s="15"/>
      <c r="X143" s="8"/>
      <c r="Y143" s="8"/>
      <c r="Z143" s="8"/>
      <c r="AA143" s="8"/>
      <c r="AB143" s="8"/>
      <c r="AC143" s="8"/>
      <c r="AD143" s="8"/>
      <c r="AE143" s="8"/>
      <c r="AF143" s="8"/>
      <c r="AG143" s="8"/>
      <c r="AH143" s="8"/>
      <c r="AI143" s="8"/>
      <c r="AJ143" s="8"/>
      <c r="AK143" s="8"/>
      <c r="AL143" s="8"/>
      <c r="AM143" s="8"/>
      <c r="AN143" s="8"/>
      <c r="AO143" s="8"/>
      <c r="AP143" s="8"/>
      <c r="AQ143" s="8"/>
      <c r="AR143" s="8"/>
      <c r="AS143" s="7"/>
      <c r="AT143" s="7"/>
      <c r="AU143" s="7"/>
      <c r="AV143" s="7"/>
      <c r="AW143" s="7"/>
      <c r="AX143" s="7"/>
      <c r="AY143" s="7"/>
      <c r="AZ143" s="7"/>
      <c r="BA143" s="7"/>
      <c r="BB143" s="7"/>
      <c r="BC143" s="7"/>
      <c r="BD143" s="7"/>
      <c r="BE143" s="7"/>
      <c r="BF143" s="7"/>
      <c r="BG143" s="7"/>
      <c r="BH143" s="7"/>
      <c r="BI143" s="7"/>
      <c r="BJ143" s="7"/>
      <c r="BK143" s="7"/>
      <c r="BL143" s="7"/>
      <c r="BM143" s="7"/>
      <c r="BN143" s="7"/>
    </row>
    <row r="144" spans="1:66" s="5" customFormat="1" ht="44.4" hidden="1" customHeight="1">
      <c r="A144" s="111" t="s">
        <v>329</v>
      </c>
      <c r="B144" s="111" t="s">
        <v>249</v>
      </c>
      <c r="C144" s="111" t="s">
        <v>9</v>
      </c>
      <c r="D144" s="157" t="s">
        <v>15</v>
      </c>
      <c r="E144" s="124">
        <f t="shared" si="28"/>
        <v>0</v>
      </c>
      <c r="F144" s="124"/>
      <c r="G144" s="124"/>
      <c r="H144" s="124"/>
      <c r="I144" s="124"/>
      <c r="J144" s="124">
        <f t="shared" si="26"/>
        <v>0</v>
      </c>
      <c r="K144" s="124"/>
      <c r="L144" s="124"/>
      <c r="M144" s="124"/>
      <c r="N144" s="124"/>
      <c r="O144" s="124"/>
      <c r="P144" s="124">
        <f t="shared" si="27"/>
        <v>0</v>
      </c>
      <c r="Q144" s="261">
        <f t="shared" si="24"/>
        <v>0</v>
      </c>
      <c r="R144" s="233"/>
      <c r="S144" s="236"/>
      <c r="T144" s="238"/>
      <c r="U144" s="34"/>
      <c r="V144" s="34"/>
      <c r="W144" s="15"/>
      <c r="X144" s="8"/>
      <c r="Y144" s="8"/>
      <c r="Z144" s="8"/>
      <c r="AA144" s="8"/>
      <c r="AB144" s="8"/>
      <c r="AC144" s="8"/>
      <c r="AD144" s="8"/>
      <c r="AE144" s="8"/>
      <c r="AF144" s="8"/>
      <c r="AG144" s="8"/>
      <c r="AH144" s="8"/>
      <c r="AI144" s="8"/>
      <c r="AJ144" s="8"/>
      <c r="AK144" s="8"/>
      <c r="AL144" s="8"/>
      <c r="AM144" s="8"/>
      <c r="AN144" s="8"/>
      <c r="AO144" s="8"/>
      <c r="AP144" s="8"/>
      <c r="AQ144" s="8"/>
      <c r="AR144" s="8"/>
      <c r="AS144" s="7"/>
      <c r="AT144" s="7"/>
      <c r="AU144" s="7"/>
      <c r="AV144" s="7"/>
      <c r="AW144" s="7"/>
      <c r="AX144" s="7"/>
      <c r="AY144" s="7"/>
      <c r="AZ144" s="7"/>
      <c r="BA144" s="7"/>
      <c r="BB144" s="7"/>
      <c r="BC144" s="7"/>
      <c r="BD144" s="7"/>
      <c r="BE144" s="7"/>
      <c r="BF144" s="7"/>
      <c r="BG144" s="7"/>
      <c r="BH144" s="7"/>
      <c r="BI144" s="7"/>
      <c r="BJ144" s="7"/>
      <c r="BK144" s="7"/>
      <c r="BL144" s="7"/>
      <c r="BM144" s="7"/>
      <c r="BN144" s="7"/>
    </row>
    <row r="145" spans="1:66" s="5" customFormat="1" ht="17.399999999999999" hidden="1">
      <c r="A145" s="118"/>
      <c r="B145" s="118"/>
      <c r="C145" s="118"/>
      <c r="D145" s="152" t="s">
        <v>415</v>
      </c>
      <c r="E145" s="119">
        <f t="shared" si="28"/>
        <v>0</v>
      </c>
      <c r="F145" s="119"/>
      <c r="G145" s="119"/>
      <c r="H145" s="119"/>
      <c r="I145" s="119"/>
      <c r="J145" s="144"/>
      <c r="K145" s="119"/>
      <c r="L145" s="119"/>
      <c r="M145" s="119"/>
      <c r="N145" s="119"/>
      <c r="O145" s="119"/>
      <c r="P145" s="119"/>
      <c r="Q145" s="131">
        <f t="shared" si="24"/>
        <v>0</v>
      </c>
      <c r="R145" s="15"/>
      <c r="S145" s="236">
        <v>8715200</v>
      </c>
      <c r="T145" s="34"/>
      <c r="U145" s="34"/>
      <c r="V145" s="34"/>
      <c r="W145" s="15"/>
      <c r="X145" s="8"/>
      <c r="Y145" s="8"/>
      <c r="Z145" s="8"/>
      <c r="AA145" s="8"/>
      <c r="AB145" s="8"/>
      <c r="AC145" s="8"/>
      <c r="AD145" s="8"/>
      <c r="AE145" s="8"/>
      <c r="AF145" s="8"/>
      <c r="AG145" s="8"/>
      <c r="AH145" s="8"/>
      <c r="AI145" s="8"/>
      <c r="AJ145" s="8"/>
      <c r="AK145" s="8"/>
      <c r="AL145" s="8"/>
      <c r="AM145" s="8"/>
      <c r="AN145" s="8"/>
      <c r="AO145" s="8"/>
      <c r="AP145" s="8"/>
      <c r="AQ145" s="8"/>
      <c r="AR145" s="8"/>
      <c r="AS145" s="7"/>
      <c r="AT145" s="7"/>
      <c r="AU145" s="7"/>
      <c r="AV145" s="7"/>
      <c r="AW145" s="7"/>
      <c r="AX145" s="7"/>
      <c r="AY145" s="7"/>
      <c r="AZ145" s="7"/>
      <c r="BA145" s="7"/>
      <c r="BB145" s="7"/>
      <c r="BC145" s="7"/>
      <c r="BD145" s="7"/>
      <c r="BE145" s="7"/>
      <c r="BF145" s="7"/>
      <c r="BG145" s="7"/>
      <c r="BH145" s="7"/>
      <c r="BI145" s="7"/>
      <c r="BJ145" s="7"/>
      <c r="BK145" s="7"/>
      <c r="BL145" s="7"/>
      <c r="BM145" s="7"/>
      <c r="BN145" s="7"/>
    </row>
    <row r="146" spans="1:66" s="5" customFormat="1" ht="55.2" hidden="1">
      <c r="A146" s="118"/>
      <c r="B146" s="118"/>
      <c r="C146" s="118"/>
      <c r="D146" s="152" t="s">
        <v>433</v>
      </c>
      <c r="E146" s="84">
        <f t="shared" si="28"/>
        <v>0</v>
      </c>
      <c r="F146" s="84"/>
      <c r="G146" s="84"/>
      <c r="H146" s="84"/>
      <c r="I146" s="84"/>
      <c r="J146" s="87">
        <f t="shared" si="26"/>
        <v>0</v>
      </c>
      <c r="K146" s="84"/>
      <c r="L146" s="84"/>
      <c r="M146" s="84"/>
      <c r="N146" s="84"/>
      <c r="O146" s="84"/>
      <c r="P146" s="84">
        <f t="shared" ref="P146:P194" si="29">+E146+J146</f>
        <v>0</v>
      </c>
      <c r="Q146" s="131">
        <f t="shared" si="24"/>
        <v>0</v>
      </c>
      <c r="R146" s="8"/>
      <c r="S146" s="233"/>
      <c r="T146" s="12"/>
      <c r="U146" s="12"/>
      <c r="V146" s="12"/>
      <c r="W146" s="8"/>
      <c r="X146" s="8"/>
      <c r="Y146" s="8"/>
      <c r="Z146" s="8"/>
      <c r="AA146" s="8"/>
      <c r="AB146" s="8"/>
      <c r="AC146" s="8"/>
      <c r="AD146" s="8"/>
      <c r="AE146" s="8"/>
      <c r="AF146" s="8"/>
      <c r="AG146" s="8"/>
      <c r="AH146" s="8"/>
      <c r="AI146" s="8"/>
      <c r="AJ146" s="8"/>
      <c r="AK146" s="8"/>
      <c r="AL146" s="8"/>
      <c r="AM146" s="8"/>
      <c r="AN146" s="8"/>
      <c r="AO146" s="8"/>
      <c r="AP146" s="8"/>
      <c r="AQ146" s="8"/>
      <c r="AR146" s="8"/>
      <c r="AS146" s="7"/>
      <c r="AT146" s="7"/>
      <c r="AU146" s="7"/>
      <c r="AV146" s="7"/>
      <c r="AW146" s="7"/>
      <c r="AX146" s="7"/>
      <c r="AY146" s="7"/>
      <c r="AZ146" s="7"/>
      <c r="BA146" s="7"/>
      <c r="BB146" s="7"/>
      <c r="BC146" s="7"/>
      <c r="BD146" s="7"/>
      <c r="BE146" s="7"/>
      <c r="BF146" s="7"/>
      <c r="BG146" s="7"/>
      <c r="BH146" s="7"/>
      <c r="BI146" s="7"/>
      <c r="BJ146" s="7"/>
      <c r="BK146" s="7"/>
      <c r="BL146" s="7"/>
      <c r="BM146" s="7"/>
      <c r="BN146" s="7"/>
    </row>
    <row r="147" spans="1:66" s="5" customFormat="1" ht="52.8" hidden="1">
      <c r="A147" s="106"/>
      <c r="B147" s="106"/>
      <c r="C147" s="112"/>
      <c r="D147" s="161" t="s">
        <v>667</v>
      </c>
      <c r="E147" s="115">
        <f t="shared" si="28"/>
        <v>0</v>
      </c>
      <c r="F147" s="115"/>
      <c r="G147" s="115"/>
      <c r="H147" s="115"/>
      <c r="I147" s="115"/>
      <c r="J147" s="145">
        <f t="shared" si="26"/>
        <v>0</v>
      </c>
      <c r="K147" s="115"/>
      <c r="L147" s="115"/>
      <c r="M147" s="115"/>
      <c r="N147" s="115"/>
      <c r="O147" s="115"/>
      <c r="P147" s="115">
        <f t="shared" si="29"/>
        <v>0</v>
      </c>
      <c r="Q147" s="131">
        <f t="shared" si="24"/>
        <v>0</v>
      </c>
      <c r="R147" s="8"/>
      <c r="S147" s="233"/>
      <c r="T147" s="12"/>
      <c r="U147" s="12"/>
      <c r="V147" s="12"/>
      <c r="W147" s="8"/>
      <c r="X147" s="8"/>
      <c r="Y147" s="8"/>
      <c r="Z147" s="8"/>
      <c r="AA147" s="8"/>
      <c r="AB147" s="8"/>
      <c r="AC147" s="8"/>
      <c r="AD147" s="8"/>
      <c r="AE147" s="8"/>
      <c r="AF147" s="8"/>
      <c r="AG147" s="8"/>
      <c r="AH147" s="8"/>
      <c r="AI147" s="8"/>
      <c r="AJ147" s="8"/>
      <c r="AK147" s="8"/>
      <c r="AL147" s="8"/>
      <c r="AM147" s="8"/>
      <c r="AN147" s="8"/>
      <c r="AO147" s="8"/>
      <c r="AP147" s="8"/>
      <c r="AQ147" s="8"/>
      <c r="AR147" s="8"/>
      <c r="AS147" s="7"/>
      <c r="AT147" s="7"/>
      <c r="AU147" s="7"/>
      <c r="AV147" s="7"/>
      <c r="AW147" s="7"/>
      <c r="AX147" s="7"/>
      <c r="AY147" s="7"/>
      <c r="AZ147" s="7"/>
      <c r="BA147" s="7"/>
      <c r="BB147" s="7"/>
      <c r="BC147" s="7"/>
      <c r="BD147" s="7"/>
      <c r="BE147" s="7"/>
      <c r="BF147" s="7"/>
      <c r="BG147" s="7"/>
      <c r="BH147" s="7"/>
      <c r="BI147" s="7"/>
      <c r="BJ147" s="7"/>
      <c r="BK147" s="7"/>
      <c r="BL147" s="7"/>
      <c r="BM147" s="7"/>
      <c r="BN147" s="7"/>
    </row>
    <row r="148" spans="1:66" s="5" customFormat="1" ht="24" hidden="1">
      <c r="A148" s="106"/>
      <c r="B148" s="106"/>
      <c r="C148" s="106"/>
      <c r="D148" s="153" t="s">
        <v>884</v>
      </c>
      <c r="E148" s="115">
        <f t="shared" si="28"/>
        <v>0</v>
      </c>
      <c r="F148" s="115"/>
      <c r="G148" s="115"/>
      <c r="H148" s="115"/>
      <c r="I148" s="115"/>
      <c r="J148" s="146">
        <f t="shared" si="26"/>
        <v>0</v>
      </c>
      <c r="K148" s="115"/>
      <c r="L148" s="115"/>
      <c r="M148" s="115"/>
      <c r="N148" s="115"/>
      <c r="O148" s="115"/>
      <c r="P148" s="94">
        <f t="shared" si="29"/>
        <v>0</v>
      </c>
      <c r="Q148" s="131">
        <f t="shared" si="24"/>
        <v>0</v>
      </c>
      <c r="R148" s="8"/>
      <c r="S148" s="236">
        <v>790175100</v>
      </c>
      <c r="T148" s="12"/>
      <c r="U148" s="12"/>
      <c r="V148" s="12"/>
      <c r="W148" s="8"/>
      <c r="X148" s="8"/>
      <c r="Y148" s="8"/>
      <c r="Z148" s="8"/>
      <c r="AA148" s="8"/>
      <c r="AB148" s="8"/>
      <c r="AC148" s="8"/>
      <c r="AD148" s="8"/>
      <c r="AE148" s="8"/>
      <c r="AF148" s="8"/>
      <c r="AG148" s="8"/>
      <c r="AH148" s="8"/>
      <c r="AI148" s="8"/>
      <c r="AJ148" s="8"/>
      <c r="AK148" s="8"/>
      <c r="AL148" s="8"/>
      <c r="AM148" s="8"/>
      <c r="AN148" s="8"/>
      <c r="AO148" s="8"/>
      <c r="AP148" s="8"/>
      <c r="AQ148" s="8"/>
      <c r="AR148" s="8"/>
      <c r="AS148" s="7"/>
      <c r="AT148" s="7"/>
      <c r="AU148" s="7"/>
      <c r="AV148" s="7"/>
      <c r="AW148" s="7"/>
      <c r="AX148" s="7"/>
      <c r="AY148" s="7"/>
      <c r="AZ148" s="7"/>
      <c r="BA148" s="7"/>
      <c r="BB148" s="7"/>
      <c r="BC148" s="7"/>
      <c r="BD148" s="7"/>
      <c r="BE148" s="7"/>
      <c r="BF148" s="7"/>
      <c r="BG148" s="7"/>
      <c r="BH148" s="7"/>
      <c r="BI148" s="7"/>
      <c r="BJ148" s="7"/>
      <c r="BK148" s="7"/>
      <c r="BL148" s="7"/>
      <c r="BM148" s="7"/>
      <c r="BN148" s="7"/>
    </row>
    <row r="149" spans="1:66" s="5" customFormat="1" ht="39.6" hidden="1">
      <c r="A149" s="106"/>
      <c r="B149" s="106"/>
      <c r="C149" s="112"/>
      <c r="D149" s="161" t="s">
        <v>461</v>
      </c>
      <c r="E149" s="115">
        <f t="shared" si="28"/>
        <v>0</v>
      </c>
      <c r="F149" s="115"/>
      <c r="G149" s="115"/>
      <c r="H149" s="115"/>
      <c r="I149" s="115"/>
      <c r="J149" s="145">
        <f t="shared" si="26"/>
        <v>0</v>
      </c>
      <c r="K149" s="115"/>
      <c r="L149" s="115"/>
      <c r="M149" s="115"/>
      <c r="N149" s="115"/>
      <c r="O149" s="115"/>
      <c r="P149" s="115">
        <f t="shared" si="29"/>
        <v>0</v>
      </c>
      <c r="Q149" s="131">
        <f t="shared" si="24"/>
        <v>0</v>
      </c>
      <c r="R149" s="8"/>
      <c r="S149" s="233"/>
      <c r="T149" s="12"/>
      <c r="U149" s="12"/>
      <c r="V149" s="12"/>
      <c r="W149" s="8"/>
      <c r="X149" s="8"/>
      <c r="Y149" s="8"/>
      <c r="Z149" s="8"/>
      <c r="AA149" s="8"/>
      <c r="AB149" s="8"/>
      <c r="AC149" s="8"/>
      <c r="AD149" s="8"/>
      <c r="AE149" s="8"/>
      <c r="AF149" s="8"/>
      <c r="AG149" s="8"/>
      <c r="AH149" s="8"/>
      <c r="AI149" s="8"/>
      <c r="AJ149" s="8"/>
      <c r="AK149" s="8"/>
      <c r="AL149" s="8"/>
      <c r="AM149" s="8"/>
      <c r="AN149" s="8"/>
      <c r="AO149" s="8"/>
      <c r="AP149" s="8"/>
      <c r="AQ149" s="8"/>
      <c r="AR149" s="8"/>
      <c r="AS149" s="7"/>
      <c r="AT149" s="7"/>
      <c r="AU149" s="7"/>
      <c r="AV149" s="7"/>
      <c r="AW149" s="7"/>
      <c r="AX149" s="7"/>
      <c r="AY149" s="7"/>
      <c r="AZ149" s="7"/>
      <c r="BA149" s="7"/>
      <c r="BB149" s="7"/>
      <c r="BC149" s="7"/>
      <c r="BD149" s="7"/>
      <c r="BE149" s="7"/>
      <c r="BF149" s="7"/>
      <c r="BG149" s="7"/>
      <c r="BH149" s="7"/>
      <c r="BI149" s="7"/>
      <c r="BJ149" s="7"/>
      <c r="BK149" s="7"/>
      <c r="BL149" s="7"/>
      <c r="BM149" s="7"/>
      <c r="BN149" s="7"/>
    </row>
    <row r="150" spans="1:66" s="5" customFormat="1" ht="24" hidden="1">
      <c r="A150" s="106"/>
      <c r="B150" s="106"/>
      <c r="C150" s="106"/>
      <c r="D150" s="153" t="s">
        <v>328</v>
      </c>
      <c r="E150" s="115">
        <f t="shared" si="28"/>
        <v>0</v>
      </c>
      <c r="F150" s="115"/>
      <c r="G150" s="115"/>
      <c r="H150" s="115"/>
      <c r="I150" s="115"/>
      <c r="J150" s="146">
        <f t="shared" si="26"/>
        <v>0</v>
      </c>
      <c r="K150" s="115"/>
      <c r="L150" s="115"/>
      <c r="M150" s="115"/>
      <c r="N150" s="115"/>
      <c r="O150" s="115"/>
      <c r="P150" s="94">
        <f t="shared" si="29"/>
        <v>0</v>
      </c>
      <c r="Q150" s="131">
        <f t="shared" si="24"/>
        <v>0</v>
      </c>
      <c r="R150" s="8"/>
      <c r="S150" s="233"/>
      <c r="T150" s="12"/>
      <c r="U150" s="12"/>
      <c r="V150" s="12"/>
      <c r="W150" s="8"/>
      <c r="X150" s="8"/>
      <c r="Y150" s="8"/>
      <c r="Z150" s="8"/>
      <c r="AA150" s="8"/>
      <c r="AB150" s="8"/>
      <c r="AC150" s="8"/>
      <c r="AD150" s="8"/>
      <c r="AE150" s="8"/>
      <c r="AF150" s="8"/>
      <c r="AG150" s="8"/>
      <c r="AH150" s="8"/>
      <c r="AI150" s="8"/>
      <c r="AJ150" s="8"/>
      <c r="AK150" s="8"/>
      <c r="AL150" s="8"/>
      <c r="AM150" s="8"/>
      <c r="AN150" s="8"/>
      <c r="AO150" s="8"/>
      <c r="AP150" s="8"/>
      <c r="AQ150" s="8"/>
      <c r="AR150" s="8"/>
      <c r="AS150" s="7"/>
      <c r="AT150" s="7"/>
      <c r="AU150" s="7"/>
      <c r="AV150" s="7"/>
      <c r="AW150" s="7"/>
      <c r="AX150" s="7"/>
      <c r="AY150" s="7"/>
      <c r="AZ150" s="7"/>
      <c r="BA150" s="7"/>
      <c r="BB150" s="7"/>
      <c r="BC150" s="7"/>
      <c r="BD150" s="7"/>
      <c r="BE150" s="7"/>
      <c r="BF150" s="7"/>
      <c r="BG150" s="7"/>
      <c r="BH150" s="7"/>
      <c r="BI150" s="7"/>
      <c r="BJ150" s="7"/>
      <c r="BK150" s="7"/>
      <c r="BL150" s="7"/>
      <c r="BM150" s="7"/>
      <c r="BN150" s="7"/>
    </row>
    <row r="151" spans="1:66" s="5" customFormat="1" ht="39.6" hidden="1">
      <c r="A151" s="106"/>
      <c r="B151" s="106"/>
      <c r="C151" s="112"/>
      <c r="D151" s="161" t="s">
        <v>900</v>
      </c>
      <c r="E151" s="115">
        <f t="shared" si="28"/>
        <v>0</v>
      </c>
      <c r="F151" s="115"/>
      <c r="G151" s="115"/>
      <c r="H151" s="115"/>
      <c r="I151" s="115"/>
      <c r="J151" s="145">
        <f t="shared" si="26"/>
        <v>0</v>
      </c>
      <c r="K151" s="115"/>
      <c r="L151" s="115"/>
      <c r="M151" s="115"/>
      <c r="N151" s="115"/>
      <c r="O151" s="115"/>
      <c r="P151" s="115">
        <f t="shared" si="29"/>
        <v>0</v>
      </c>
      <c r="Q151" s="131">
        <f t="shared" si="24"/>
        <v>0</v>
      </c>
      <c r="R151" s="8"/>
      <c r="S151" s="234"/>
      <c r="T151" s="12"/>
      <c r="U151" s="12"/>
      <c r="V151" s="12"/>
      <c r="W151" s="8"/>
      <c r="X151" s="8"/>
      <c r="Y151" s="8"/>
      <c r="Z151" s="8"/>
      <c r="AA151" s="8"/>
      <c r="AB151" s="8"/>
      <c r="AC151" s="8"/>
      <c r="AD151" s="8"/>
      <c r="AE151" s="8"/>
      <c r="AF151" s="8"/>
      <c r="AG151" s="8"/>
      <c r="AH151" s="8"/>
      <c r="AI151" s="8"/>
      <c r="AJ151" s="8"/>
      <c r="AK151" s="8"/>
      <c r="AL151" s="8"/>
      <c r="AM151" s="8"/>
      <c r="AN151" s="8"/>
      <c r="AO151" s="8"/>
      <c r="AP151" s="8"/>
      <c r="AQ151" s="8"/>
      <c r="AR151" s="8"/>
      <c r="AS151" s="7"/>
      <c r="AT151" s="7"/>
      <c r="AU151" s="7"/>
      <c r="AV151" s="7"/>
      <c r="AW151" s="7"/>
      <c r="AX151" s="7"/>
      <c r="AY151" s="7"/>
      <c r="AZ151" s="7"/>
      <c r="BA151" s="7"/>
      <c r="BB151" s="7"/>
      <c r="BC151" s="7"/>
      <c r="BD151" s="7"/>
      <c r="BE151" s="7"/>
      <c r="BF151" s="7"/>
      <c r="BG151" s="7"/>
      <c r="BH151" s="7"/>
      <c r="BI151" s="7"/>
      <c r="BJ151" s="7"/>
      <c r="BK151" s="7"/>
      <c r="BL151" s="7"/>
      <c r="BM151" s="7"/>
      <c r="BN151" s="7"/>
    </row>
    <row r="152" spans="1:66" s="5" customFormat="1" hidden="1">
      <c r="A152" s="106"/>
      <c r="B152" s="106"/>
      <c r="C152" s="106"/>
      <c r="D152" s="153"/>
      <c r="E152" s="115">
        <f t="shared" si="28"/>
        <v>0</v>
      </c>
      <c r="F152" s="115"/>
      <c r="G152" s="115"/>
      <c r="H152" s="115"/>
      <c r="I152" s="115"/>
      <c r="J152" s="146">
        <f t="shared" si="26"/>
        <v>0</v>
      </c>
      <c r="K152" s="115"/>
      <c r="L152" s="115"/>
      <c r="M152" s="115"/>
      <c r="N152" s="115"/>
      <c r="O152" s="115"/>
      <c r="P152" s="94">
        <f t="shared" si="29"/>
        <v>0</v>
      </c>
      <c r="Q152" s="131">
        <f t="shared" si="24"/>
        <v>0</v>
      </c>
      <c r="R152" s="8"/>
      <c r="S152" s="12"/>
      <c r="T152" s="12"/>
      <c r="U152" s="12"/>
      <c r="V152" s="12"/>
      <c r="W152" s="8"/>
      <c r="X152" s="8"/>
      <c r="Y152" s="8"/>
      <c r="Z152" s="8"/>
      <c r="AA152" s="8"/>
      <c r="AB152" s="8"/>
      <c r="AC152" s="8"/>
      <c r="AD152" s="8"/>
      <c r="AE152" s="8"/>
      <c r="AF152" s="8"/>
      <c r="AG152" s="8"/>
      <c r="AH152" s="8"/>
      <c r="AI152" s="8"/>
      <c r="AJ152" s="8"/>
      <c r="AK152" s="8"/>
      <c r="AL152" s="8"/>
      <c r="AM152" s="8"/>
      <c r="AN152" s="8"/>
      <c r="AO152" s="8"/>
      <c r="AP152" s="8"/>
      <c r="AQ152" s="8"/>
      <c r="AR152" s="8"/>
      <c r="AS152" s="7"/>
      <c r="AT152" s="7"/>
      <c r="AU152" s="7"/>
      <c r="AV152" s="7"/>
      <c r="AW152" s="7"/>
      <c r="AX152" s="7"/>
      <c r="AY152" s="7"/>
      <c r="AZ152" s="7"/>
      <c r="BA152" s="7"/>
      <c r="BB152" s="7"/>
      <c r="BC152" s="7"/>
      <c r="BD152" s="7"/>
      <c r="BE152" s="7"/>
      <c r="BF152" s="7"/>
      <c r="BG152" s="7"/>
      <c r="BH152" s="7"/>
      <c r="BI152" s="7"/>
      <c r="BJ152" s="7"/>
      <c r="BK152" s="7"/>
      <c r="BL152" s="7"/>
      <c r="BM152" s="7"/>
      <c r="BN152" s="7"/>
    </row>
    <row r="153" spans="1:66" s="5" customFormat="1" ht="55.95" hidden="1" customHeight="1">
      <c r="A153" s="111" t="s">
        <v>330</v>
      </c>
      <c r="B153" s="111" t="s">
        <v>14</v>
      </c>
      <c r="C153" s="111" t="s">
        <v>742</v>
      </c>
      <c r="D153" s="220" t="s">
        <v>17</v>
      </c>
      <c r="E153" s="124">
        <f t="shared" si="28"/>
        <v>0</v>
      </c>
      <c r="F153" s="124"/>
      <c r="G153" s="124"/>
      <c r="H153" s="124"/>
      <c r="I153" s="124"/>
      <c r="J153" s="124">
        <f t="shared" si="26"/>
        <v>0</v>
      </c>
      <c r="K153" s="124"/>
      <c r="L153" s="124"/>
      <c r="M153" s="124"/>
      <c r="N153" s="124"/>
      <c r="O153" s="124"/>
      <c r="P153" s="124">
        <f t="shared" si="29"/>
        <v>0</v>
      </c>
      <c r="Q153" s="261">
        <f t="shared" si="24"/>
        <v>0</v>
      </c>
      <c r="R153" s="233"/>
      <c r="S153" s="236"/>
      <c r="T153" s="238"/>
      <c r="U153" s="12"/>
      <c r="V153" s="12"/>
      <c r="W153" s="8"/>
      <c r="X153" s="8"/>
      <c r="Y153" s="8"/>
      <c r="Z153" s="8"/>
      <c r="AA153" s="8"/>
      <c r="AB153" s="8"/>
      <c r="AC153" s="8"/>
      <c r="AD153" s="8"/>
      <c r="AE153" s="8"/>
      <c r="AF153" s="8"/>
      <c r="AG153" s="8"/>
      <c r="AH153" s="8"/>
      <c r="AI153" s="8"/>
      <c r="AJ153" s="8"/>
      <c r="AK153" s="8"/>
      <c r="AL153" s="8"/>
      <c r="AM153" s="8"/>
      <c r="AN153" s="8"/>
      <c r="AO153" s="8"/>
      <c r="AP153" s="8"/>
      <c r="AQ153" s="8"/>
      <c r="AR153" s="8"/>
      <c r="AS153" s="7"/>
      <c r="AT153" s="7"/>
      <c r="AU153" s="7"/>
      <c r="AV153" s="7"/>
      <c r="AW153" s="7"/>
      <c r="AX153" s="7"/>
      <c r="AY153" s="7"/>
      <c r="AZ153" s="7"/>
      <c r="BA153" s="7"/>
      <c r="BB153" s="7"/>
      <c r="BC153" s="7"/>
      <c r="BD153" s="7"/>
      <c r="BE153" s="7"/>
      <c r="BF153" s="7"/>
      <c r="BG153" s="7"/>
      <c r="BH153" s="7"/>
      <c r="BI153" s="7"/>
      <c r="BJ153" s="7"/>
      <c r="BK153" s="7"/>
      <c r="BL153" s="7"/>
      <c r="BM153" s="7"/>
      <c r="BN153" s="7"/>
    </row>
    <row r="154" spans="1:66" s="5" customFormat="1" ht="46.2" hidden="1" customHeight="1">
      <c r="A154" s="111" t="s">
        <v>331</v>
      </c>
      <c r="B154" s="111" t="s">
        <v>251</v>
      </c>
      <c r="C154" s="111" t="s">
        <v>250</v>
      </c>
      <c r="D154" s="157" t="s">
        <v>686</v>
      </c>
      <c r="E154" s="124">
        <f t="shared" si="28"/>
        <v>0</v>
      </c>
      <c r="F154" s="124"/>
      <c r="G154" s="124"/>
      <c r="H154" s="124"/>
      <c r="I154" s="124"/>
      <c r="J154" s="124">
        <f t="shared" si="26"/>
        <v>0</v>
      </c>
      <c r="K154" s="124"/>
      <c r="L154" s="124"/>
      <c r="M154" s="124"/>
      <c r="N154" s="124"/>
      <c r="O154" s="124"/>
      <c r="P154" s="124">
        <f t="shared" si="29"/>
        <v>0</v>
      </c>
      <c r="Q154" s="131">
        <f t="shared" si="24"/>
        <v>0</v>
      </c>
      <c r="R154" s="233"/>
      <c r="S154" s="236"/>
      <c r="T154" s="238"/>
      <c r="U154" s="34"/>
      <c r="V154" s="34"/>
      <c r="W154" s="15"/>
      <c r="X154" s="8"/>
      <c r="Y154" s="8"/>
      <c r="Z154" s="8"/>
      <c r="AA154" s="8"/>
      <c r="AB154" s="8"/>
      <c r="AC154" s="8"/>
      <c r="AD154" s="8"/>
      <c r="AE154" s="8"/>
      <c r="AF154" s="8"/>
      <c r="AG154" s="8"/>
      <c r="AH154" s="8"/>
      <c r="AI154" s="8"/>
      <c r="AJ154" s="8"/>
      <c r="AK154" s="8"/>
      <c r="AL154" s="8"/>
      <c r="AM154" s="8"/>
      <c r="AN154" s="8"/>
      <c r="AO154" s="8"/>
      <c r="AP154" s="8"/>
      <c r="AQ154" s="8"/>
      <c r="AR154" s="8"/>
      <c r="AS154" s="7"/>
      <c r="AT154" s="7"/>
      <c r="AU154" s="7"/>
      <c r="AV154" s="7"/>
      <c r="AW154" s="7"/>
      <c r="AX154" s="7"/>
      <c r="AY154" s="7"/>
      <c r="AZ154" s="7"/>
      <c r="BA154" s="7"/>
      <c r="BB154" s="7"/>
      <c r="BC154" s="7"/>
      <c r="BD154" s="7"/>
      <c r="BE154" s="7"/>
      <c r="BF154" s="7"/>
      <c r="BG154" s="7"/>
      <c r="BH154" s="7"/>
      <c r="BI154" s="7"/>
      <c r="BJ154" s="7"/>
      <c r="BK154" s="7"/>
      <c r="BL154" s="7"/>
      <c r="BM154" s="7"/>
      <c r="BN154" s="7"/>
    </row>
    <row r="155" spans="1:66" s="5" customFormat="1" ht="63.6" hidden="1" customHeight="1">
      <c r="A155" s="111" t="s">
        <v>332</v>
      </c>
      <c r="B155" s="111" t="s">
        <v>16</v>
      </c>
      <c r="C155" s="111" t="s">
        <v>452</v>
      </c>
      <c r="D155" s="2" t="s">
        <v>844</v>
      </c>
      <c r="E155" s="124">
        <f t="shared" si="28"/>
        <v>0</v>
      </c>
      <c r="F155" s="124"/>
      <c r="G155" s="124"/>
      <c r="H155" s="124"/>
      <c r="I155" s="124"/>
      <c r="J155" s="124">
        <f t="shared" si="26"/>
        <v>0</v>
      </c>
      <c r="K155" s="124"/>
      <c r="L155" s="124"/>
      <c r="M155" s="124"/>
      <c r="N155" s="124"/>
      <c r="O155" s="124"/>
      <c r="P155" s="124">
        <f t="shared" si="29"/>
        <v>0</v>
      </c>
      <c r="Q155" s="261">
        <f t="shared" si="24"/>
        <v>0</v>
      </c>
      <c r="R155" s="233"/>
      <c r="S155" s="236"/>
      <c r="T155" s="238"/>
      <c r="U155" s="34"/>
      <c r="V155" s="34"/>
      <c r="W155" s="15"/>
      <c r="X155" s="8"/>
      <c r="Y155" s="8"/>
      <c r="Z155" s="8"/>
      <c r="AA155" s="8"/>
      <c r="AB155" s="8"/>
      <c r="AC155" s="8"/>
      <c r="AD155" s="8"/>
      <c r="AE155" s="8"/>
      <c r="AF155" s="8"/>
      <c r="AG155" s="8"/>
      <c r="AH155" s="8"/>
      <c r="AI155" s="8"/>
      <c r="AJ155" s="8"/>
      <c r="AK155" s="8"/>
      <c r="AL155" s="8"/>
      <c r="AM155" s="8"/>
      <c r="AN155" s="8"/>
      <c r="AO155" s="8"/>
      <c r="AP155" s="8"/>
      <c r="AQ155" s="8"/>
      <c r="AR155" s="8"/>
      <c r="AS155" s="7"/>
      <c r="AT155" s="7"/>
      <c r="AU155" s="7"/>
      <c r="AV155" s="7"/>
      <c r="AW155" s="7"/>
      <c r="AX155" s="7"/>
      <c r="AY155" s="7"/>
      <c r="AZ155" s="7"/>
      <c r="BA155" s="7"/>
      <c r="BB155" s="7"/>
      <c r="BC155" s="7"/>
      <c r="BD155" s="7"/>
      <c r="BE155" s="7"/>
      <c r="BF155" s="7"/>
      <c r="BG155" s="7"/>
      <c r="BH155" s="7"/>
      <c r="BI155" s="7"/>
      <c r="BJ155" s="7"/>
      <c r="BK155" s="7"/>
      <c r="BL155" s="7"/>
      <c r="BM155" s="7"/>
      <c r="BN155" s="7"/>
    </row>
    <row r="156" spans="1:66" s="5" customFormat="1" ht="42" hidden="1" customHeight="1">
      <c r="A156" s="111" t="s">
        <v>333</v>
      </c>
      <c r="B156" s="111" t="s">
        <v>18</v>
      </c>
      <c r="C156" s="111" t="s">
        <v>651</v>
      </c>
      <c r="D156" s="157" t="s">
        <v>845</v>
      </c>
      <c r="E156" s="124">
        <f t="shared" si="28"/>
        <v>0</v>
      </c>
      <c r="F156" s="124"/>
      <c r="G156" s="124"/>
      <c r="H156" s="124"/>
      <c r="I156" s="124"/>
      <c r="J156" s="124">
        <f t="shared" si="26"/>
        <v>0</v>
      </c>
      <c r="K156" s="124"/>
      <c r="L156" s="124"/>
      <c r="M156" s="124"/>
      <c r="N156" s="124"/>
      <c r="O156" s="124"/>
      <c r="P156" s="124">
        <f t="shared" si="29"/>
        <v>0</v>
      </c>
      <c r="Q156" s="261">
        <f t="shared" si="24"/>
        <v>0</v>
      </c>
      <c r="R156" s="233"/>
      <c r="S156" s="236"/>
      <c r="T156" s="238"/>
      <c r="U156" s="34"/>
      <c r="V156" s="34"/>
      <c r="W156" s="15"/>
      <c r="X156" s="8"/>
      <c r="Y156" s="8"/>
      <c r="Z156" s="8"/>
      <c r="AA156" s="8"/>
      <c r="AB156" s="8"/>
      <c r="AC156" s="8"/>
      <c r="AD156" s="8"/>
      <c r="AE156" s="8"/>
      <c r="AF156" s="8"/>
      <c r="AG156" s="8"/>
      <c r="AH156" s="8"/>
      <c r="AI156" s="8"/>
      <c r="AJ156" s="8"/>
      <c r="AK156" s="8"/>
      <c r="AL156" s="8"/>
      <c r="AM156" s="8"/>
      <c r="AN156" s="8"/>
      <c r="AO156" s="8"/>
      <c r="AP156" s="8"/>
      <c r="AQ156" s="8"/>
      <c r="AR156" s="8"/>
      <c r="AS156" s="7"/>
      <c r="AT156" s="7"/>
      <c r="AU156" s="7"/>
      <c r="AV156" s="7"/>
      <c r="AW156" s="7"/>
      <c r="AX156" s="7"/>
      <c r="AY156" s="7"/>
      <c r="AZ156" s="7"/>
      <c r="BA156" s="7"/>
      <c r="BB156" s="7"/>
      <c r="BC156" s="7"/>
      <c r="BD156" s="7"/>
      <c r="BE156" s="7"/>
      <c r="BF156" s="7"/>
      <c r="BG156" s="7"/>
      <c r="BH156" s="7"/>
      <c r="BI156" s="7"/>
      <c r="BJ156" s="7"/>
      <c r="BK156" s="7"/>
      <c r="BL156" s="7"/>
      <c r="BM156" s="7"/>
      <c r="BN156" s="7"/>
    </row>
    <row r="157" spans="1:66" s="5" customFormat="1" ht="42" hidden="1" customHeight="1">
      <c r="A157" s="111" t="s">
        <v>334</v>
      </c>
      <c r="B157" s="111" t="s">
        <v>556</v>
      </c>
      <c r="C157" s="111" t="s">
        <v>652</v>
      </c>
      <c r="D157" s="220" t="s">
        <v>126</v>
      </c>
      <c r="E157" s="124">
        <f t="shared" si="28"/>
        <v>0</v>
      </c>
      <c r="F157" s="124"/>
      <c r="G157" s="124"/>
      <c r="H157" s="124"/>
      <c r="I157" s="124"/>
      <c r="J157" s="124">
        <f t="shared" si="26"/>
        <v>0</v>
      </c>
      <c r="K157" s="124"/>
      <c r="L157" s="124"/>
      <c r="M157" s="124"/>
      <c r="N157" s="124"/>
      <c r="O157" s="124"/>
      <c r="P157" s="124">
        <f t="shared" si="29"/>
        <v>0</v>
      </c>
      <c r="Q157" s="261">
        <f t="shared" si="24"/>
        <v>0</v>
      </c>
      <c r="R157" s="233"/>
      <c r="S157" s="236"/>
      <c r="T157" s="238"/>
      <c r="U157" s="34"/>
      <c r="V157" s="34"/>
      <c r="W157" s="15"/>
      <c r="X157" s="8"/>
      <c r="Y157" s="8"/>
      <c r="Z157" s="8"/>
      <c r="AA157" s="8"/>
      <c r="AB157" s="8"/>
      <c r="AC157" s="8"/>
      <c r="AD157" s="8"/>
      <c r="AE157" s="8"/>
      <c r="AF157" s="8"/>
      <c r="AG157" s="8"/>
      <c r="AH157" s="8"/>
      <c r="AI157" s="8"/>
      <c r="AJ157" s="8"/>
      <c r="AK157" s="8"/>
      <c r="AL157" s="8"/>
      <c r="AM157" s="8"/>
      <c r="AN157" s="8"/>
      <c r="AO157" s="8"/>
      <c r="AP157" s="8"/>
      <c r="AQ157" s="8"/>
      <c r="AR157" s="8"/>
      <c r="AS157" s="7"/>
      <c r="AT157" s="7"/>
      <c r="AU157" s="7"/>
      <c r="AV157" s="7"/>
      <c r="AW157" s="7"/>
      <c r="AX157" s="7"/>
      <c r="AY157" s="7"/>
      <c r="AZ157" s="7"/>
      <c r="BA157" s="7"/>
      <c r="BB157" s="7"/>
      <c r="BC157" s="7"/>
      <c r="BD157" s="7"/>
      <c r="BE157" s="7"/>
      <c r="BF157" s="7"/>
      <c r="BG157" s="7"/>
      <c r="BH157" s="7"/>
      <c r="BI157" s="7"/>
      <c r="BJ157" s="7"/>
      <c r="BK157" s="7"/>
      <c r="BL157" s="7"/>
      <c r="BM157" s="7"/>
      <c r="BN157" s="7"/>
    </row>
    <row r="158" spans="1:66" s="5" customFormat="1" ht="66" hidden="1">
      <c r="A158" s="106"/>
      <c r="B158" s="106"/>
      <c r="C158" s="112"/>
      <c r="D158" s="161" t="s">
        <v>397</v>
      </c>
      <c r="E158" s="115">
        <f t="shared" si="28"/>
        <v>0</v>
      </c>
      <c r="F158" s="115"/>
      <c r="G158" s="115"/>
      <c r="H158" s="115"/>
      <c r="I158" s="115"/>
      <c r="J158" s="115">
        <f t="shared" si="26"/>
        <v>0</v>
      </c>
      <c r="K158" s="115"/>
      <c r="L158" s="115"/>
      <c r="M158" s="115"/>
      <c r="N158" s="115"/>
      <c r="O158" s="115"/>
      <c r="P158" s="115">
        <f t="shared" si="29"/>
        <v>0</v>
      </c>
      <c r="Q158" s="131">
        <f t="shared" si="24"/>
        <v>0</v>
      </c>
      <c r="R158" s="15"/>
      <c r="S158" s="34"/>
      <c r="T158" s="34"/>
      <c r="U158" s="34"/>
      <c r="V158" s="34"/>
      <c r="W158" s="15"/>
      <c r="X158" s="8"/>
      <c r="Y158" s="8"/>
      <c r="Z158" s="8"/>
      <c r="AA158" s="8"/>
      <c r="AB158" s="8"/>
      <c r="AC158" s="8"/>
      <c r="AD158" s="8"/>
      <c r="AE158" s="8"/>
      <c r="AF158" s="8"/>
      <c r="AG158" s="8"/>
      <c r="AH158" s="8"/>
      <c r="AI158" s="8"/>
      <c r="AJ158" s="8"/>
      <c r="AK158" s="8"/>
      <c r="AL158" s="8"/>
      <c r="AM158" s="8"/>
      <c r="AN158" s="8"/>
      <c r="AO158" s="8"/>
      <c r="AP158" s="8"/>
      <c r="AQ158" s="8"/>
      <c r="AR158" s="8"/>
      <c r="AS158" s="7"/>
      <c r="AT158" s="7"/>
      <c r="AU158" s="7"/>
      <c r="AV158" s="7"/>
      <c r="AW158" s="7"/>
      <c r="AX158" s="7"/>
      <c r="AY158" s="7"/>
      <c r="AZ158" s="7"/>
      <c r="BA158" s="7"/>
      <c r="BB158" s="7"/>
      <c r="BC158" s="7"/>
      <c r="BD158" s="7"/>
      <c r="BE158" s="7"/>
      <c r="BF158" s="7"/>
      <c r="BG158" s="7"/>
      <c r="BH158" s="7"/>
      <c r="BI158" s="7"/>
      <c r="BJ158" s="7"/>
      <c r="BK158" s="7"/>
      <c r="BL158" s="7"/>
      <c r="BM158" s="7"/>
      <c r="BN158" s="7"/>
    </row>
    <row r="159" spans="1:66" s="5" customFormat="1" ht="46.95" hidden="1" customHeight="1">
      <c r="A159" s="111" t="s">
        <v>335</v>
      </c>
      <c r="B159" s="111" t="s">
        <v>142</v>
      </c>
      <c r="C159" s="111" t="s">
        <v>353</v>
      </c>
      <c r="D159" s="157" t="s">
        <v>54</v>
      </c>
      <c r="E159" s="124">
        <f t="shared" si="28"/>
        <v>0</v>
      </c>
      <c r="F159" s="124"/>
      <c r="G159" s="124"/>
      <c r="H159" s="124"/>
      <c r="I159" s="124"/>
      <c r="J159" s="124">
        <f t="shared" si="26"/>
        <v>0</v>
      </c>
      <c r="K159" s="124"/>
      <c r="L159" s="124"/>
      <c r="M159" s="124"/>
      <c r="N159" s="124"/>
      <c r="O159" s="124"/>
      <c r="P159" s="124">
        <f t="shared" si="29"/>
        <v>0</v>
      </c>
      <c r="Q159" s="261">
        <f t="shared" si="24"/>
        <v>0</v>
      </c>
      <c r="R159" s="233"/>
      <c r="S159" s="236"/>
      <c r="T159" s="238"/>
      <c r="U159" s="34"/>
      <c r="V159" s="34"/>
      <c r="W159" s="15"/>
      <c r="X159" s="8"/>
      <c r="Y159" s="8"/>
      <c r="Z159" s="8"/>
      <c r="AA159" s="8"/>
      <c r="AB159" s="8"/>
      <c r="AC159" s="8"/>
      <c r="AD159" s="8"/>
      <c r="AE159" s="8"/>
      <c r="AF159" s="8"/>
      <c r="AG159" s="8"/>
      <c r="AH159" s="8"/>
      <c r="AI159" s="8"/>
      <c r="AJ159" s="8"/>
      <c r="AK159" s="8"/>
      <c r="AL159" s="8"/>
      <c r="AM159" s="8"/>
      <c r="AN159" s="8"/>
      <c r="AO159" s="8"/>
      <c r="AP159" s="8"/>
      <c r="AQ159" s="8"/>
      <c r="AR159" s="8"/>
      <c r="AS159" s="7"/>
      <c r="AT159" s="7"/>
      <c r="AU159" s="7"/>
      <c r="AV159" s="7"/>
      <c r="AW159" s="7"/>
      <c r="AX159" s="7"/>
      <c r="AY159" s="7"/>
      <c r="AZ159" s="7"/>
      <c r="BA159" s="7"/>
      <c r="BB159" s="7"/>
      <c r="BC159" s="7"/>
      <c r="BD159" s="7"/>
      <c r="BE159" s="7"/>
      <c r="BF159" s="7"/>
      <c r="BG159" s="7"/>
      <c r="BH159" s="7"/>
      <c r="BI159" s="7"/>
      <c r="BJ159" s="7"/>
      <c r="BK159" s="7"/>
      <c r="BL159" s="7"/>
      <c r="BM159" s="7"/>
      <c r="BN159" s="7"/>
    </row>
    <row r="160" spans="1:66" s="5" customFormat="1" ht="26.4" hidden="1">
      <c r="A160" s="106"/>
      <c r="B160" s="106"/>
      <c r="C160" s="112"/>
      <c r="D160" s="161" t="s">
        <v>837</v>
      </c>
      <c r="E160" s="115">
        <f t="shared" si="28"/>
        <v>0</v>
      </c>
      <c r="F160" s="115"/>
      <c r="G160" s="115"/>
      <c r="H160" s="115"/>
      <c r="I160" s="115"/>
      <c r="J160" s="115">
        <f t="shared" si="26"/>
        <v>0</v>
      </c>
      <c r="K160" s="115"/>
      <c r="L160" s="115"/>
      <c r="M160" s="115"/>
      <c r="N160" s="115"/>
      <c r="O160" s="115"/>
      <c r="P160" s="115">
        <f t="shared" si="29"/>
        <v>0</v>
      </c>
      <c r="Q160" s="131">
        <f t="shared" si="24"/>
        <v>0</v>
      </c>
      <c r="R160" s="15"/>
      <c r="S160" s="34"/>
      <c r="T160" s="34"/>
      <c r="U160" s="34"/>
      <c r="V160" s="34"/>
      <c r="W160" s="15"/>
      <c r="X160" s="8"/>
      <c r="Y160" s="8"/>
      <c r="Z160" s="8"/>
      <c r="AA160" s="8"/>
      <c r="AB160" s="8"/>
      <c r="AC160" s="8"/>
      <c r="AD160" s="8"/>
      <c r="AE160" s="8"/>
      <c r="AF160" s="8"/>
      <c r="AG160" s="8"/>
      <c r="AH160" s="8"/>
      <c r="AI160" s="8"/>
      <c r="AJ160" s="8"/>
      <c r="AK160" s="8"/>
      <c r="AL160" s="8"/>
      <c r="AM160" s="8"/>
      <c r="AN160" s="8"/>
      <c r="AO160" s="8"/>
      <c r="AP160" s="8"/>
      <c r="AQ160" s="8"/>
      <c r="AR160" s="8"/>
      <c r="AS160" s="7"/>
      <c r="AT160" s="7"/>
      <c r="AU160" s="7"/>
      <c r="AV160" s="7"/>
      <c r="AW160" s="7"/>
      <c r="AX160" s="7"/>
      <c r="AY160" s="7"/>
      <c r="AZ160" s="7"/>
      <c r="BA160" s="7"/>
      <c r="BB160" s="7"/>
      <c r="BC160" s="7"/>
      <c r="BD160" s="7"/>
      <c r="BE160" s="7"/>
      <c r="BF160" s="7"/>
      <c r="BG160" s="7"/>
      <c r="BH160" s="7"/>
      <c r="BI160" s="7"/>
      <c r="BJ160" s="7"/>
      <c r="BK160" s="7"/>
      <c r="BL160" s="7"/>
      <c r="BM160" s="7"/>
      <c r="BN160" s="7"/>
    </row>
    <row r="161" spans="1:66" s="5" customFormat="1" ht="52.8" hidden="1">
      <c r="A161" s="106"/>
      <c r="B161" s="106"/>
      <c r="C161" s="112"/>
      <c r="D161" s="161" t="s">
        <v>113</v>
      </c>
      <c r="E161" s="115">
        <f t="shared" si="28"/>
        <v>0</v>
      </c>
      <c r="F161" s="115"/>
      <c r="G161" s="115"/>
      <c r="H161" s="115"/>
      <c r="I161" s="115"/>
      <c r="J161" s="115">
        <f t="shared" si="26"/>
        <v>0</v>
      </c>
      <c r="K161" s="115"/>
      <c r="L161" s="115"/>
      <c r="M161" s="115"/>
      <c r="N161" s="115"/>
      <c r="O161" s="115"/>
      <c r="P161" s="115">
        <f t="shared" si="29"/>
        <v>0</v>
      </c>
      <c r="Q161" s="131">
        <f t="shared" si="24"/>
        <v>0</v>
      </c>
      <c r="R161" s="15"/>
      <c r="S161" s="34"/>
      <c r="T161" s="34"/>
      <c r="U161" s="34"/>
      <c r="V161" s="34"/>
      <c r="W161" s="15"/>
      <c r="X161" s="8"/>
      <c r="Y161" s="8"/>
      <c r="Z161" s="8"/>
      <c r="AA161" s="8"/>
      <c r="AB161" s="8"/>
      <c r="AC161" s="8"/>
      <c r="AD161" s="8"/>
      <c r="AE161" s="8"/>
      <c r="AF161" s="8"/>
      <c r="AG161" s="8"/>
      <c r="AH161" s="8"/>
      <c r="AI161" s="8"/>
      <c r="AJ161" s="8"/>
      <c r="AK161" s="8"/>
      <c r="AL161" s="8"/>
      <c r="AM161" s="8"/>
      <c r="AN161" s="8"/>
      <c r="AO161" s="8"/>
      <c r="AP161" s="8"/>
      <c r="AQ161" s="8"/>
      <c r="AR161" s="8"/>
      <c r="AS161" s="7"/>
      <c r="AT161" s="7"/>
      <c r="AU161" s="7"/>
      <c r="AV161" s="7"/>
      <c r="AW161" s="7"/>
      <c r="AX161" s="7"/>
      <c r="AY161" s="7"/>
      <c r="AZ161" s="7"/>
      <c r="BA161" s="7"/>
      <c r="BB161" s="7"/>
      <c r="BC161" s="7"/>
      <c r="BD161" s="7"/>
      <c r="BE161" s="7"/>
      <c r="BF161" s="7"/>
      <c r="BG161" s="7"/>
      <c r="BH161" s="7"/>
      <c r="BI161" s="7"/>
      <c r="BJ161" s="7"/>
      <c r="BK161" s="7"/>
      <c r="BL161" s="7"/>
      <c r="BM161" s="7"/>
      <c r="BN161" s="7"/>
    </row>
    <row r="162" spans="1:66" s="5" customFormat="1" ht="66" hidden="1">
      <c r="A162" s="106"/>
      <c r="B162" s="106"/>
      <c r="C162" s="112"/>
      <c r="D162" s="161" t="s">
        <v>397</v>
      </c>
      <c r="E162" s="115">
        <f t="shared" si="28"/>
        <v>0</v>
      </c>
      <c r="F162" s="115"/>
      <c r="G162" s="115"/>
      <c r="H162" s="115"/>
      <c r="I162" s="115"/>
      <c r="J162" s="115">
        <f t="shared" si="26"/>
        <v>0</v>
      </c>
      <c r="K162" s="115"/>
      <c r="L162" s="115"/>
      <c r="M162" s="115"/>
      <c r="N162" s="115"/>
      <c r="O162" s="115"/>
      <c r="P162" s="115">
        <f t="shared" si="29"/>
        <v>0</v>
      </c>
      <c r="Q162" s="131">
        <f t="shared" si="24"/>
        <v>0</v>
      </c>
      <c r="R162" s="15"/>
      <c r="S162" s="34"/>
      <c r="T162" s="34"/>
      <c r="U162" s="34"/>
      <c r="V162" s="34"/>
      <c r="W162" s="15"/>
      <c r="X162" s="8"/>
      <c r="Y162" s="8"/>
      <c r="Z162" s="8"/>
      <c r="AA162" s="8"/>
      <c r="AB162" s="8"/>
      <c r="AC162" s="8"/>
      <c r="AD162" s="8"/>
      <c r="AE162" s="8"/>
      <c r="AF162" s="8"/>
      <c r="AG162" s="8"/>
      <c r="AH162" s="8"/>
      <c r="AI162" s="8"/>
      <c r="AJ162" s="8"/>
      <c r="AK162" s="8"/>
      <c r="AL162" s="8"/>
      <c r="AM162" s="8"/>
      <c r="AN162" s="8"/>
      <c r="AO162" s="8"/>
      <c r="AP162" s="8"/>
      <c r="AQ162" s="8"/>
      <c r="AR162" s="8"/>
      <c r="AS162" s="7"/>
      <c r="AT162" s="7"/>
      <c r="AU162" s="7"/>
      <c r="AV162" s="7"/>
      <c r="AW162" s="7"/>
      <c r="AX162" s="7"/>
      <c r="AY162" s="7"/>
      <c r="AZ162" s="7"/>
      <c r="BA162" s="7"/>
      <c r="BB162" s="7"/>
      <c r="BC162" s="7"/>
      <c r="BD162" s="7"/>
      <c r="BE162" s="7"/>
      <c r="BF162" s="7"/>
      <c r="BG162" s="7"/>
      <c r="BH162" s="7"/>
      <c r="BI162" s="7"/>
      <c r="BJ162" s="7"/>
      <c r="BK162" s="7"/>
      <c r="BL162" s="7"/>
      <c r="BM162" s="7"/>
      <c r="BN162" s="7"/>
    </row>
    <row r="163" spans="1:66" s="5" customFormat="1" ht="27.6" hidden="1">
      <c r="A163" s="105"/>
      <c r="B163" s="105" t="s">
        <v>71</v>
      </c>
      <c r="C163" s="105"/>
      <c r="D163" s="152" t="s">
        <v>854</v>
      </c>
      <c r="E163" s="87">
        <f t="shared" si="28"/>
        <v>0</v>
      </c>
      <c r="F163" s="87"/>
      <c r="G163" s="87"/>
      <c r="H163" s="87"/>
      <c r="I163" s="87"/>
      <c r="J163" s="87">
        <f t="shared" si="26"/>
        <v>0</v>
      </c>
      <c r="K163" s="87"/>
      <c r="L163" s="87"/>
      <c r="M163" s="87"/>
      <c r="N163" s="87"/>
      <c r="O163" s="87"/>
      <c r="P163" s="87">
        <f t="shared" si="29"/>
        <v>0</v>
      </c>
      <c r="Q163" s="131">
        <f t="shared" si="24"/>
        <v>0</v>
      </c>
      <c r="R163" s="15"/>
      <c r="S163" s="34"/>
      <c r="T163" s="34"/>
      <c r="U163" s="34"/>
      <c r="V163" s="34"/>
      <c r="W163" s="15"/>
      <c r="X163" s="8"/>
      <c r="Y163" s="8"/>
      <c r="Z163" s="8"/>
      <c r="AA163" s="8"/>
      <c r="AB163" s="8"/>
      <c r="AC163" s="8"/>
      <c r="AD163" s="8"/>
      <c r="AE163" s="8"/>
      <c r="AF163" s="8"/>
      <c r="AG163" s="8"/>
      <c r="AH163" s="8"/>
      <c r="AI163" s="8"/>
      <c r="AJ163" s="8"/>
      <c r="AK163" s="8"/>
      <c r="AL163" s="8"/>
      <c r="AM163" s="8"/>
      <c r="AN163" s="8"/>
      <c r="AO163" s="8"/>
      <c r="AP163" s="8"/>
      <c r="AQ163" s="8"/>
      <c r="AR163" s="8"/>
      <c r="AS163" s="7"/>
      <c r="AT163" s="7"/>
      <c r="AU163" s="7"/>
      <c r="AV163" s="7"/>
      <c r="AW163" s="7"/>
      <c r="AX163" s="7"/>
      <c r="AY163" s="7"/>
      <c r="AZ163" s="7"/>
      <c r="BA163" s="7"/>
      <c r="BB163" s="7"/>
      <c r="BC163" s="7"/>
      <c r="BD163" s="7"/>
      <c r="BE163" s="7"/>
      <c r="BF163" s="7"/>
      <c r="BG163" s="7"/>
      <c r="BH163" s="7"/>
      <c r="BI163" s="7"/>
      <c r="BJ163" s="7"/>
      <c r="BK163" s="7"/>
      <c r="BL163" s="7"/>
      <c r="BM163" s="7"/>
      <c r="BN163" s="7"/>
    </row>
    <row r="164" spans="1:66" s="5" customFormat="1" ht="51" hidden="1" customHeight="1">
      <c r="A164" s="111" t="s">
        <v>336</v>
      </c>
      <c r="B164" s="111" t="s">
        <v>519</v>
      </c>
      <c r="C164" s="111" t="s">
        <v>653</v>
      </c>
      <c r="D164" s="152" t="s">
        <v>163</v>
      </c>
      <c r="E164" s="87">
        <f t="shared" si="28"/>
        <v>0</v>
      </c>
      <c r="F164" s="87"/>
      <c r="G164" s="87"/>
      <c r="H164" s="87"/>
      <c r="I164" s="87"/>
      <c r="J164" s="87">
        <f t="shared" si="26"/>
        <v>0</v>
      </c>
      <c r="K164" s="87"/>
      <c r="L164" s="87"/>
      <c r="M164" s="87"/>
      <c r="N164" s="87"/>
      <c r="O164" s="87"/>
      <c r="P164" s="87">
        <f t="shared" si="29"/>
        <v>0</v>
      </c>
      <c r="Q164" s="131">
        <f t="shared" si="24"/>
        <v>0</v>
      </c>
      <c r="R164" s="15"/>
      <c r="S164" s="34"/>
      <c r="T164" s="34"/>
      <c r="U164" s="34"/>
      <c r="V164" s="34"/>
      <c r="W164" s="15"/>
      <c r="X164" s="8"/>
      <c r="Y164" s="8"/>
      <c r="Z164" s="8"/>
      <c r="AA164" s="8"/>
      <c r="AB164" s="8"/>
      <c r="AC164" s="8"/>
      <c r="AD164" s="8"/>
      <c r="AE164" s="8"/>
      <c r="AF164" s="8"/>
      <c r="AG164" s="8"/>
      <c r="AH164" s="8"/>
      <c r="AI164" s="8"/>
      <c r="AJ164" s="8"/>
      <c r="AK164" s="8"/>
      <c r="AL164" s="8"/>
      <c r="AM164" s="8"/>
      <c r="AN164" s="8"/>
      <c r="AO164" s="8"/>
      <c r="AP164" s="8"/>
      <c r="AQ164" s="8"/>
      <c r="AR164" s="8"/>
      <c r="AS164" s="7"/>
      <c r="AT164" s="7"/>
      <c r="AU164" s="7"/>
      <c r="AV164" s="7"/>
      <c r="AW164" s="7"/>
      <c r="AX164" s="7"/>
      <c r="AY164" s="7"/>
      <c r="AZ164" s="7"/>
      <c r="BA164" s="7"/>
      <c r="BB164" s="7"/>
      <c r="BC164" s="7"/>
      <c r="BD164" s="7"/>
      <c r="BE164" s="7"/>
      <c r="BF164" s="7"/>
      <c r="BG164" s="7"/>
      <c r="BH164" s="7"/>
      <c r="BI164" s="7"/>
      <c r="BJ164" s="7"/>
      <c r="BK164" s="7"/>
      <c r="BL164" s="7"/>
      <c r="BM164" s="7"/>
      <c r="BN164" s="7"/>
    </row>
    <row r="165" spans="1:66" s="5" customFormat="1" ht="66" hidden="1">
      <c r="A165" s="106"/>
      <c r="B165" s="106"/>
      <c r="C165" s="112"/>
      <c r="D165" s="161" t="s">
        <v>397</v>
      </c>
      <c r="E165" s="115">
        <f t="shared" si="28"/>
        <v>0</v>
      </c>
      <c r="F165" s="115"/>
      <c r="G165" s="115"/>
      <c r="H165" s="115"/>
      <c r="I165" s="115"/>
      <c r="J165" s="115">
        <f t="shared" si="26"/>
        <v>0</v>
      </c>
      <c r="K165" s="115"/>
      <c r="L165" s="115"/>
      <c r="M165" s="115"/>
      <c r="N165" s="115"/>
      <c r="O165" s="115"/>
      <c r="P165" s="115">
        <f t="shared" si="29"/>
        <v>0</v>
      </c>
      <c r="Q165" s="131">
        <f t="shared" si="24"/>
        <v>0</v>
      </c>
      <c r="R165" s="15"/>
      <c r="S165" s="34"/>
      <c r="T165" s="34"/>
      <c r="U165" s="34"/>
      <c r="V165" s="34"/>
      <c r="W165" s="15"/>
      <c r="X165" s="8"/>
      <c r="Y165" s="8"/>
      <c r="Z165" s="8"/>
      <c r="AA165" s="8"/>
      <c r="AB165" s="8"/>
      <c r="AC165" s="8"/>
      <c r="AD165" s="8"/>
      <c r="AE165" s="8"/>
      <c r="AF165" s="8"/>
      <c r="AG165" s="8"/>
      <c r="AH165" s="8"/>
      <c r="AI165" s="8"/>
      <c r="AJ165" s="8"/>
      <c r="AK165" s="8"/>
      <c r="AL165" s="8"/>
      <c r="AM165" s="8"/>
      <c r="AN165" s="8"/>
      <c r="AO165" s="8"/>
      <c r="AP165" s="8"/>
      <c r="AQ165" s="8"/>
      <c r="AR165" s="8"/>
      <c r="AS165" s="7"/>
      <c r="AT165" s="7"/>
      <c r="AU165" s="7"/>
      <c r="AV165" s="7"/>
      <c r="AW165" s="7"/>
      <c r="AX165" s="7"/>
      <c r="AY165" s="7"/>
      <c r="AZ165" s="7"/>
      <c r="BA165" s="7"/>
      <c r="BB165" s="7"/>
      <c r="BC165" s="7"/>
      <c r="BD165" s="7"/>
      <c r="BE165" s="7"/>
      <c r="BF165" s="7"/>
      <c r="BG165" s="7"/>
      <c r="BH165" s="7"/>
      <c r="BI165" s="7"/>
      <c r="BJ165" s="7"/>
      <c r="BK165" s="7"/>
      <c r="BL165" s="7"/>
      <c r="BM165" s="7"/>
      <c r="BN165" s="7"/>
    </row>
    <row r="166" spans="1:66" s="5" customFormat="1" ht="40.200000000000003" hidden="1" customHeight="1">
      <c r="A166" s="111" t="s">
        <v>242</v>
      </c>
      <c r="B166" s="111" t="s">
        <v>53</v>
      </c>
      <c r="C166" s="111" t="s">
        <v>114</v>
      </c>
      <c r="D166" s="157" t="s">
        <v>164</v>
      </c>
      <c r="E166" s="124">
        <f t="shared" si="28"/>
        <v>0</v>
      </c>
      <c r="F166" s="124"/>
      <c r="G166" s="124"/>
      <c r="H166" s="124"/>
      <c r="I166" s="124"/>
      <c r="J166" s="124">
        <f t="shared" si="26"/>
        <v>0</v>
      </c>
      <c r="K166" s="124"/>
      <c r="L166" s="124"/>
      <c r="M166" s="124"/>
      <c r="N166" s="124"/>
      <c r="O166" s="124"/>
      <c r="P166" s="124">
        <f t="shared" si="29"/>
        <v>0</v>
      </c>
      <c r="Q166" s="261">
        <f t="shared" si="24"/>
        <v>0</v>
      </c>
      <c r="R166" s="233"/>
      <c r="S166" s="236"/>
      <c r="T166" s="238"/>
      <c r="U166" s="34"/>
      <c r="V166" s="34"/>
      <c r="W166" s="15"/>
      <c r="X166" s="8"/>
      <c r="Y166" s="8"/>
      <c r="Z166" s="8"/>
      <c r="AA166" s="8"/>
      <c r="AB166" s="8"/>
      <c r="AC166" s="8"/>
      <c r="AD166" s="8"/>
      <c r="AE166" s="8"/>
      <c r="AF166" s="8"/>
      <c r="AG166" s="8"/>
      <c r="AH166" s="8"/>
      <c r="AI166" s="8"/>
      <c r="AJ166" s="8"/>
      <c r="AK166" s="8"/>
      <c r="AL166" s="8"/>
      <c r="AM166" s="8"/>
      <c r="AN166" s="8"/>
      <c r="AO166" s="8"/>
      <c r="AP166" s="8"/>
      <c r="AQ166" s="8"/>
      <c r="AR166" s="8"/>
      <c r="AS166" s="7"/>
      <c r="AT166" s="7"/>
      <c r="AU166" s="7"/>
      <c r="AV166" s="7"/>
      <c r="AW166" s="7"/>
      <c r="AX166" s="7"/>
      <c r="AY166" s="7"/>
      <c r="AZ166" s="7"/>
      <c r="BA166" s="7"/>
      <c r="BB166" s="7"/>
      <c r="BC166" s="7"/>
      <c r="BD166" s="7"/>
      <c r="BE166" s="7"/>
      <c r="BF166" s="7"/>
      <c r="BG166" s="7"/>
      <c r="BH166" s="7"/>
      <c r="BI166" s="7"/>
      <c r="BJ166" s="7"/>
      <c r="BK166" s="7"/>
      <c r="BL166" s="7"/>
      <c r="BM166" s="7"/>
      <c r="BN166" s="7"/>
    </row>
    <row r="167" spans="1:66" s="5" customFormat="1" ht="55.2" hidden="1" customHeight="1">
      <c r="A167" s="111" t="s">
        <v>243</v>
      </c>
      <c r="B167" s="111" t="s">
        <v>520</v>
      </c>
      <c r="C167" s="111" t="s">
        <v>115</v>
      </c>
      <c r="D167" s="4" t="s">
        <v>521</v>
      </c>
      <c r="E167" s="124">
        <f>+F167+I167</f>
        <v>0</v>
      </c>
      <c r="F167" s="124"/>
      <c r="G167" s="124"/>
      <c r="H167" s="124"/>
      <c r="I167" s="124"/>
      <c r="J167" s="148">
        <f>+L167+O167</f>
        <v>0</v>
      </c>
      <c r="K167" s="124"/>
      <c r="L167" s="124"/>
      <c r="M167" s="124"/>
      <c r="N167" s="124"/>
      <c r="O167" s="124"/>
      <c r="P167" s="124">
        <f>+E167+J167</f>
        <v>0</v>
      </c>
      <c r="Q167" s="131">
        <f t="shared" si="24"/>
        <v>0</v>
      </c>
      <c r="R167" s="233"/>
      <c r="S167" s="236"/>
      <c r="T167" s="238"/>
      <c r="U167" s="34"/>
      <c r="V167" s="34"/>
      <c r="W167" s="15"/>
      <c r="X167" s="8"/>
      <c r="Y167" s="8"/>
      <c r="Z167" s="8"/>
      <c r="AA167" s="8"/>
      <c r="AB167" s="8"/>
      <c r="AC167" s="8"/>
      <c r="AD167" s="8"/>
      <c r="AE167" s="8"/>
      <c r="AF167" s="8"/>
      <c r="AG167" s="8"/>
      <c r="AH167" s="8"/>
      <c r="AI167" s="8"/>
      <c r="AJ167" s="8"/>
      <c r="AK167" s="8"/>
      <c r="AL167" s="8"/>
      <c r="AM167" s="8"/>
      <c r="AN167" s="8"/>
      <c r="AO167" s="8"/>
      <c r="AP167" s="8"/>
      <c r="AQ167" s="8"/>
      <c r="AR167" s="8"/>
      <c r="AS167" s="7"/>
      <c r="AT167" s="7"/>
      <c r="AU167" s="7"/>
      <c r="AV167" s="7"/>
      <c r="AW167" s="7"/>
      <c r="AX167" s="7"/>
      <c r="AY167" s="7"/>
      <c r="AZ167" s="7"/>
      <c r="BA167" s="7"/>
      <c r="BB167" s="7"/>
      <c r="BC167" s="7"/>
      <c r="BD167" s="7"/>
      <c r="BE167" s="7"/>
      <c r="BF167" s="7"/>
      <c r="BG167" s="7"/>
      <c r="BH167" s="7"/>
      <c r="BI167" s="7"/>
      <c r="BJ167" s="7"/>
      <c r="BK167" s="7"/>
      <c r="BL167" s="7"/>
      <c r="BM167" s="7"/>
      <c r="BN167" s="7"/>
    </row>
    <row r="168" spans="1:66" s="5" customFormat="1" ht="49.95" hidden="1" customHeight="1">
      <c r="A168" s="111" t="s">
        <v>171</v>
      </c>
      <c r="B168" s="111" t="s">
        <v>172</v>
      </c>
      <c r="C168" s="111" t="s">
        <v>173</v>
      </c>
      <c r="D168" s="140" t="s">
        <v>174</v>
      </c>
      <c r="E168" s="87">
        <f>+F168+I168</f>
        <v>0</v>
      </c>
      <c r="F168" s="87"/>
      <c r="G168" s="87"/>
      <c r="H168" s="87"/>
      <c r="I168" s="87"/>
      <c r="J168" s="115"/>
      <c r="K168" s="87"/>
      <c r="L168" s="87"/>
      <c r="M168" s="87"/>
      <c r="N168" s="87"/>
      <c r="O168" s="87"/>
      <c r="P168" s="87">
        <f>+E168+J168</f>
        <v>0</v>
      </c>
      <c r="Q168" s="131">
        <f t="shared" si="24"/>
        <v>0</v>
      </c>
      <c r="R168" s="15"/>
      <c r="S168" s="34"/>
      <c r="T168" s="34"/>
      <c r="U168" s="34"/>
      <c r="V168" s="34"/>
      <c r="W168" s="15"/>
      <c r="X168" s="8"/>
      <c r="Y168" s="8"/>
      <c r="Z168" s="8"/>
      <c r="AA168" s="8"/>
      <c r="AB168" s="8"/>
      <c r="AC168" s="8"/>
      <c r="AD168" s="8"/>
      <c r="AE168" s="8"/>
      <c r="AF168" s="8"/>
      <c r="AG168" s="8"/>
      <c r="AH168" s="8"/>
      <c r="AI168" s="8"/>
      <c r="AJ168" s="8"/>
      <c r="AK168" s="8"/>
      <c r="AL168" s="8"/>
      <c r="AM168" s="8"/>
      <c r="AN168" s="8"/>
      <c r="AO168" s="8"/>
      <c r="AP168" s="8"/>
      <c r="AQ168" s="8"/>
      <c r="AR168" s="8"/>
      <c r="AS168" s="7"/>
      <c r="AT168" s="7"/>
      <c r="AU168" s="7"/>
      <c r="AV168" s="7"/>
      <c r="AW168" s="7"/>
      <c r="AX168" s="7"/>
      <c r="AY168" s="7"/>
      <c r="AZ168" s="7"/>
      <c r="BA168" s="7"/>
      <c r="BB168" s="7"/>
      <c r="BC168" s="7"/>
      <c r="BD168" s="7"/>
      <c r="BE168" s="7"/>
      <c r="BF168" s="7"/>
      <c r="BG168" s="7"/>
      <c r="BH168" s="7"/>
      <c r="BI168" s="7"/>
      <c r="BJ168" s="7"/>
      <c r="BK168" s="7"/>
      <c r="BL168" s="7"/>
      <c r="BM168" s="7"/>
      <c r="BN168" s="7"/>
    </row>
    <row r="169" spans="1:66" s="5" customFormat="1" ht="48.75" hidden="1" customHeight="1">
      <c r="A169" s="111" t="s">
        <v>258</v>
      </c>
      <c r="B169" s="111" t="s">
        <v>259</v>
      </c>
      <c r="C169" s="111" t="s">
        <v>10</v>
      </c>
      <c r="D169" s="4" t="s">
        <v>314</v>
      </c>
      <c r="E169" s="124">
        <f t="shared" si="28"/>
        <v>0</v>
      </c>
      <c r="F169" s="124"/>
      <c r="G169" s="124"/>
      <c r="H169" s="124"/>
      <c r="I169" s="124"/>
      <c r="J169" s="124">
        <f t="shared" si="26"/>
        <v>0</v>
      </c>
      <c r="K169" s="124"/>
      <c r="L169" s="124"/>
      <c r="M169" s="124"/>
      <c r="N169" s="124"/>
      <c r="O169" s="124"/>
      <c r="P169" s="124">
        <f t="shared" si="29"/>
        <v>0</v>
      </c>
      <c r="Q169" s="261">
        <f t="shared" si="24"/>
        <v>0</v>
      </c>
      <c r="R169" s="233"/>
      <c r="S169" s="236"/>
      <c r="T169" s="238"/>
      <c r="U169" s="34"/>
      <c r="V169" s="34"/>
      <c r="W169" s="15"/>
      <c r="X169" s="8"/>
      <c r="Y169" s="8"/>
      <c r="Z169" s="8"/>
      <c r="AA169" s="8"/>
      <c r="AB169" s="8"/>
      <c r="AC169" s="8"/>
      <c r="AD169" s="8"/>
      <c r="AE169" s="8"/>
      <c r="AF169" s="8"/>
      <c r="AG169" s="8"/>
      <c r="AH169" s="8"/>
      <c r="AI169" s="8"/>
      <c r="AJ169" s="8"/>
      <c r="AK169" s="8"/>
      <c r="AL169" s="8"/>
      <c r="AM169" s="8"/>
      <c r="AN169" s="8"/>
      <c r="AO169" s="8"/>
      <c r="AP169" s="8"/>
      <c r="AQ169" s="8"/>
      <c r="AR169" s="8"/>
      <c r="AS169" s="7"/>
      <c r="AT169" s="7"/>
      <c r="AU169" s="7"/>
      <c r="AV169" s="7"/>
      <c r="AW169" s="7"/>
      <c r="AX169" s="7"/>
      <c r="AY169" s="7"/>
      <c r="AZ169" s="7"/>
      <c r="BA169" s="7"/>
      <c r="BB169" s="7"/>
      <c r="BC169" s="7"/>
      <c r="BD169" s="7"/>
      <c r="BE169" s="7"/>
      <c r="BF169" s="7"/>
      <c r="BG169" s="7"/>
      <c r="BH169" s="7"/>
      <c r="BI169" s="7"/>
      <c r="BJ169" s="7"/>
      <c r="BK169" s="7"/>
      <c r="BL169" s="7"/>
      <c r="BM169" s="7"/>
      <c r="BN169" s="7"/>
    </row>
    <row r="170" spans="1:66" ht="60.75" customHeight="1">
      <c r="A170" s="111" t="s">
        <v>474</v>
      </c>
      <c r="B170" s="111" t="s">
        <v>476</v>
      </c>
      <c r="C170" s="111" t="s">
        <v>1175</v>
      </c>
      <c r="D170" s="157" t="s">
        <v>971</v>
      </c>
      <c r="E170" s="216"/>
      <c r="F170" s="216"/>
      <c r="G170" s="124"/>
      <c r="H170" s="124"/>
      <c r="I170" s="124"/>
      <c r="J170" s="123">
        <v>-2147250</v>
      </c>
      <c r="K170" s="124">
        <v>-2147250</v>
      </c>
      <c r="L170" s="124"/>
      <c r="M170" s="124"/>
      <c r="N170" s="124"/>
      <c r="O170" s="124">
        <v>-2147250</v>
      </c>
      <c r="P170" s="123">
        <f>E170+J170</f>
        <v>-2147250</v>
      </c>
      <c r="Q170" s="309"/>
      <c r="S170" s="310"/>
      <c r="T170" s="311"/>
      <c r="U170" s="194"/>
      <c r="V170" s="194"/>
    </row>
    <row r="171" spans="1:66" ht="72" customHeight="1">
      <c r="A171" s="111" t="s">
        <v>1165</v>
      </c>
      <c r="B171" s="111" t="s">
        <v>990</v>
      </c>
      <c r="C171" s="111" t="s">
        <v>695</v>
      </c>
      <c r="D171" s="378" t="s">
        <v>148</v>
      </c>
      <c r="E171" s="124">
        <v>0</v>
      </c>
      <c r="F171" s="124">
        <v>0</v>
      </c>
      <c r="G171" s="124"/>
      <c r="H171" s="124"/>
      <c r="I171" s="124"/>
      <c r="J171" s="123">
        <f>K171</f>
        <v>2147250</v>
      </c>
      <c r="K171" s="216">
        <v>2147250</v>
      </c>
      <c r="L171" s="124"/>
      <c r="M171" s="124"/>
      <c r="N171" s="124"/>
      <c r="O171" s="216">
        <v>2147250</v>
      </c>
      <c r="P171" s="123">
        <f>E171+J171</f>
        <v>2147250</v>
      </c>
      <c r="Q171" s="309"/>
      <c r="S171" s="310"/>
      <c r="T171" s="311"/>
      <c r="U171" s="194"/>
      <c r="V171" s="194"/>
    </row>
    <row r="172" spans="1:66" s="5" customFormat="1" ht="62.4" hidden="1">
      <c r="A172" s="111" t="s">
        <v>379</v>
      </c>
      <c r="B172" s="111" t="s">
        <v>928</v>
      </c>
      <c r="C172" s="111" t="s">
        <v>739</v>
      </c>
      <c r="D172" s="157" t="s">
        <v>930</v>
      </c>
      <c r="E172" s="115">
        <f t="shared" si="28"/>
        <v>0</v>
      </c>
      <c r="F172" s="115"/>
      <c r="G172" s="115"/>
      <c r="H172" s="115"/>
      <c r="I172" s="115"/>
      <c r="J172" s="115">
        <f t="shared" si="26"/>
        <v>0</v>
      </c>
      <c r="K172" s="115"/>
      <c r="L172" s="115"/>
      <c r="M172" s="115"/>
      <c r="N172" s="115"/>
      <c r="O172" s="115"/>
      <c r="P172" s="115">
        <f t="shared" si="29"/>
        <v>0</v>
      </c>
      <c r="Q172" s="131">
        <f t="shared" si="24"/>
        <v>0</v>
      </c>
      <c r="R172" s="15"/>
      <c r="S172" s="34"/>
      <c r="T172" s="34"/>
      <c r="U172" s="34"/>
      <c r="V172" s="34"/>
      <c r="W172" s="15"/>
      <c r="X172" s="8"/>
      <c r="Y172" s="8"/>
      <c r="Z172" s="8"/>
      <c r="AA172" s="8"/>
      <c r="AB172" s="8"/>
      <c r="AC172" s="8"/>
      <c r="AD172" s="8"/>
      <c r="AE172" s="8"/>
      <c r="AF172" s="8"/>
      <c r="AG172" s="8"/>
      <c r="AH172" s="8"/>
      <c r="AI172" s="8"/>
      <c r="AJ172" s="8"/>
      <c r="AK172" s="8"/>
      <c r="AL172" s="8"/>
      <c r="AM172" s="8"/>
      <c r="AN172" s="8"/>
      <c r="AO172" s="8"/>
      <c r="AP172" s="8"/>
      <c r="AQ172" s="8"/>
      <c r="AR172" s="8"/>
      <c r="AS172" s="7"/>
      <c r="AT172" s="7"/>
      <c r="AU172" s="7"/>
      <c r="AV172" s="7"/>
      <c r="AW172" s="7"/>
      <c r="AX172" s="7"/>
      <c r="AY172" s="7"/>
      <c r="AZ172" s="7"/>
      <c r="BA172" s="7"/>
      <c r="BB172" s="7"/>
      <c r="BC172" s="7"/>
      <c r="BD172" s="7"/>
      <c r="BE172" s="7"/>
      <c r="BF172" s="7"/>
      <c r="BG172" s="7"/>
      <c r="BH172" s="7"/>
      <c r="BI172" s="7"/>
      <c r="BJ172" s="7"/>
      <c r="BK172" s="7"/>
      <c r="BL172" s="7"/>
      <c r="BM172" s="7"/>
      <c r="BN172" s="7"/>
    </row>
    <row r="173" spans="1:66" s="5" customFormat="1" ht="46.8" hidden="1">
      <c r="A173" s="111" t="s">
        <v>377</v>
      </c>
      <c r="B173" s="111" t="s">
        <v>929</v>
      </c>
      <c r="C173" s="111" t="s">
        <v>737</v>
      </c>
      <c r="D173" s="217" t="s">
        <v>247</v>
      </c>
      <c r="E173" s="115">
        <f t="shared" si="28"/>
        <v>0</v>
      </c>
      <c r="F173" s="115"/>
      <c r="G173" s="115"/>
      <c r="H173" s="115"/>
      <c r="I173" s="115"/>
      <c r="J173" s="115">
        <f t="shared" si="26"/>
        <v>0</v>
      </c>
      <c r="K173" s="115"/>
      <c r="L173" s="115"/>
      <c r="M173" s="115"/>
      <c r="N173" s="115"/>
      <c r="O173" s="115"/>
      <c r="P173" s="115">
        <f t="shared" si="29"/>
        <v>0</v>
      </c>
      <c r="Q173" s="131">
        <f t="shared" si="24"/>
        <v>0</v>
      </c>
      <c r="R173" s="15"/>
      <c r="S173" s="34"/>
      <c r="T173" s="34"/>
      <c r="U173" s="34"/>
      <c r="V173" s="34"/>
      <c r="W173" s="15"/>
      <c r="X173" s="8"/>
      <c r="Y173" s="8"/>
      <c r="Z173" s="8"/>
      <c r="AA173" s="8"/>
      <c r="AB173" s="8"/>
      <c r="AC173" s="8"/>
      <c r="AD173" s="8"/>
      <c r="AE173" s="8"/>
      <c r="AF173" s="8"/>
      <c r="AG173" s="8"/>
      <c r="AH173" s="8"/>
      <c r="AI173" s="8"/>
      <c r="AJ173" s="8"/>
      <c r="AK173" s="8"/>
      <c r="AL173" s="8"/>
      <c r="AM173" s="8"/>
      <c r="AN173" s="8"/>
      <c r="AO173" s="8"/>
      <c r="AP173" s="8"/>
      <c r="AQ173" s="8"/>
      <c r="AR173" s="8"/>
      <c r="AS173" s="7"/>
      <c r="AT173" s="7"/>
      <c r="AU173" s="7"/>
      <c r="AV173" s="7"/>
      <c r="AW173" s="7"/>
      <c r="AX173" s="7"/>
      <c r="AY173" s="7"/>
      <c r="AZ173" s="7"/>
      <c r="BA173" s="7"/>
      <c r="BB173" s="7"/>
      <c r="BC173" s="7"/>
      <c r="BD173" s="7"/>
      <c r="BE173" s="7"/>
      <c r="BF173" s="7"/>
      <c r="BG173" s="7"/>
      <c r="BH173" s="7"/>
      <c r="BI173" s="7"/>
      <c r="BJ173" s="7"/>
      <c r="BK173" s="7"/>
      <c r="BL173" s="7"/>
      <c r="BM173" s="7"/>
      <c r="BN173" s="7"/>
    </row>
    <row r="174" spans="1:66" s="5" customFormat="1" ht="39.6" hidden="1">
      <c r="A174" s="106"/>
      <c r="B174" s="106"/>
      <c r="C174" s="112"/>
      <c r="D174" s="161" t="s">
        <v>863</v>
      </c>
      <c r="E174" s="115">
        <f t="shared" si="28"/>
        <v>0</v>
      </c>
      <c r="F174" s="115"/>
      <c r="G174" s="115"/>
      <c r="H174" s="115"/>
      <c r="I174" s="115"/>
      <c r="J174" s="115">
        <f>+L174+O174</f>
        <v>0</v>
      </c>
      <c r="K174" s="115"/>
      <c r="L174" s="115"/>
      <c r="M174" s="115"/>
      <c r="N174" s="115"/>
      <c r="O174" s="115"/>
      <c r="P174" s="115">
        <f t="shared" si="29"/>
        <v>0</v>
      </c>
      <c r="Q174" s="131">
        <f t="shared" si="24"/>
        <v>0</v>
      </c>
      <c r="R174" s="15"/>
      <c r="S174" s="34"/>
      <c r="T174" s="34"/>
      <c r="U174" s="34"/>
      <c r="V174" s="34"/>
      <c r="W174" s="15"/>
      <c r="X174" s="8"/>
      <c r="Y174" s="8"/>
      <c r="Z174" s="8"/>
      <c r="AA174" s="8"/>
      <c r="AB174" s="8"/>
      <c r="AC174" s="8"/>
      <c r="AD174" s="8"/>
      <c r="AE174" s="8"/>
      <c r="AF174" s="8"/>
      <c r="AG174" s="8"/>
      <c r="AH174" s="8"/>
      <c r="AI174" s="8"/>
      <c r="AJ174" s="8"/>
      <c r="AK174" s="8"/>
      <c r="AL174" s="8"/>
      <c r="AM174" s="8"/>
      <c r="AN174" s="8"/>
      <c r="AO174" s="8"/>
      <c r="AP174" s="8"/>
      <c r="AQ174" s="8"/>
      <c r="AR174" s="8"/>
      <c r="AS174" s="7"/>
      <c r="AT174" s="7"/>
      <c r="AU174" s="7"/>
      <c r="AV174" s="7"/>
      <c r="AW174" s="7"/>
      <c r="AX174" s="7"/>
      <c r="AY174" s="7"/>
      <c r="AZ174" s="7"/>
      <c r="BA174" s="7"/>
      <c r="BB174" s="7"/>
      <c r="BC174" s="7"/>
      <c r="BD174" s="7"/>
      <c r="BE174" s="7"/>
      <c r="BF174" s="7"/>
      <c r="BG174" s="7"/>
      <c r="BH174" s="7"/>
      <c r="BI174" s="7"/>
      <c r="BJ174" s="7"/>
      <c r="BK174" s="7"/>
      <c r="BL174" s="7"/>
      <c r="BM174" s="7"/>
      <c r="BN174" s="7"/>
    </row>
    <row r="175" spans="1:66" s="5" customFormat="1" ht="13.8" hidden="1">
      <c r="A175" s="105"/>
      <c r="B175" s="105"/>
      <c r="C175" s="105"/>
      <c r="D175" s="152" t="s">
        <v>415</v>
      </c>
      <c r="E175" s="119">
        <f t="shared" si="28"/>
        <v>0</v>
      </c>
      <c r="F175" s="119"/>
      <c r="G175" s="119"/>
      <c r="H175" s="119"/>
      <c r="I175" s="119"/>
      <c r="J175" s="119"/>
      <c r="K175" s="119"/>
      <c r="L175" s="119"/>
      <c r="M175" s="119"/>
      <c r="N175" s="119"/>
      <c r="O175" s="119"/>
      <c r="P175" s="119"/>
      <c r="Q175" s="131">
        <f t="shared" si="24"/>
        <v>0</v>
      </c>
      <c r="R175" s="15"/>
      <c r="S175" s="34"/>
      <c r="T175" s="34"/>
      <c r="U175" s="34"/>
      <c r="V175" s="34"/>
      <c r="W175" s="15"/>
      <c r="X175" s="8"/>
      <c r="Y175" s="8"/>
      <c r="Z175" s="8"/>
      <c r="AA175" s="8"/>
      <c r="AB175" s="8"/>
      <c r="AC175" s="8"/>
      <c r="AD175" s="8"/>
      <c r="AE175" s="8"/>
      <c r="AF175" s="8"/>
      <c r="AG175" s="8"/>
      <c r="AH175" s="8"/>
      <c r="AI175" s="8"/>
      <c r="AJ175" s="8"/>
      <c r="AK175" s="8"/>
      <c r="AL175" s="8"/>
      <c r="AM175" s="8"/>
      <c r="AN175" s="8"/>
      <c r="AO175" s="8"/>
      <c r="AP175" s="8"/>
      <c r="AQ175" s="8"/>
      <c r="AR175" s="8"/>
      <c r="AS175" s="7"/>
      <c r="AT175" s="7"/>
      <c r="AU175" s="7"/>
      <c r="AV175" s="7"/>
      <c r="AW175" s="7"/>
      <c r="AX175" s="7"/>
      <c r="AY175" s="7"/>
      <c r="AZ175" s="7"/>
      <c r="BA175" s="7"/>
      <c r="BB175" s="7"/>
      <c r="BC175" s="7"/>
      <c r="BD175" s="7"/>
      <c r="BE175" s="7"/>
      <c r="BF175" s="7"/>
      <c r="BG175" s="7"/>
      <c r="BH175" s="7"/>
      <c r="BI175" s="7"/>
      <c r="BJ175" s="7"/>
      <c r="BK175" s="7"/>
      <c r="BL175" s="7"/>
      <c r="BM175" s="7"/>
      <c r="BN175" s="7"/>
    </row>
    <row r="176" spans="1:66" s="5" customFormat="1" ht="69" hidden="1">
      <c r="A176" s="105"/>
      <c r="B176" s="105"/>
      <c r="C176" s="105"/>
      <c r="D176" s="140" t="s">
        <v>945</v>
      </c>
      <c r="E176" s="84">
        <f t="shared" si="28"/>
        <v>0</v>
      </c>
      <c r="F176" s="84"/>
      <c r="G176" s="84"/>
      <c r="H176" s="84"/>
      <c r="I176" s="84"/>
      <c r="J176" s="84"/>
      <c r="K176" s="84"/>
      <c r="L176" s="84"/>
      <c r="M176" s="84"/>
      <c r="N176" s="84"/>
      <c r="O176" s="84"/>
      <c r="P176" s="87">
        <f t="shared" si="29"/>
        <v>0</v>
      </c>
      <c r="Q176" s="131">
        <f t="shared" si="24"/>
        <v>0</v>
      </c>
      <c r="R176" s="15"/>
      <c r="S176" s="34"/>
      <c r="T176" s="34"/>
      <c r="U176" s="34"/>
      <c r="V176" s="34"/>
      <c r="W176" s="15"/>
      <c r="X176" s="8"/>
      <c r="Y176" s="8"/>
      <c r="Z176" s="8"/>
      <c r="AA176" s="8"/>
      <c r="AB176" s="8"/>
      <c r="AC176" s="8"/>
      <c r="AD176" s="8"/>
      <c r="AE176" s="8"/>
      <c r="AF176" s="8"/>
      <c r="AG176" s="8"/>
      <c r="AH176" s="8"/>
      <c r="AI176" s="8"/>
      <c r="AJ176" s="8"/>
      <c r="AK176" s="8"/>
      <c r="AL176" s="8"/>
      <c r="AM176" s="8"/>
      <c r="AN176" s="8"/>
      <c r="AO176" s="8"/>
      <c r="AP176" s="8"/>
      <c r="AQ176" s="8"/>
      <c r="AR176" s="8"/>
      <c r="AS176" s="7"/>
      <c r="AT176" s="7"/>
      <c r="AU176" s="7"/>
      <c r="AV176" s="7"/>
      <c r="AW176" s="7"/>
      <c r="AX176" s="7"/>
      <c r="AY176" s="7"/>
      <c r="AZ176" s="7"/>
      <c r="BA176" s="7"/>
      <c r="BB176" s="7"/>
      <c r="BC176" s="7"/>
      <c r="BD176" s="7"/>
      <c r="BE176" s="7"/>
      <c r="BF176" s="7"/>
      <c r="BG176" s="7"/>
      <c r="BH176" s="7"/>
      <c r="BI176" s="7"/>
      <c r="BJ176" s="7"/>
      <c r="BK176" s="7"/>
      <c r="BL176" s="7"/>
      <c r="BM176" s="7"/>
      <c r="BN176" s="7"/>
    </row>
    <row r="177" spans="1:66" s="5" customFormat="1" ht="82.8" hidden="1">
      <c r="A177" s="105"/>
      <c r="B177" s="105"/>
      <c r="C177" s="105"/>
      <c r="D177" s="140" t="s">
        <v>935</v>
      </c>
      <c r="E177" s="84">
        <f t="shared" si="28"/>
        <v>0</v>
      </c>
      <c r="F177" s="84"/>
      <c r="G177" s="84"/>
      <c r="H177" s="84"/>
      <c r="I177" s="84"/>
      <c r="J177" s="84"/>
      <c r="K177" s="84"/>
      <c r="L177" s="84"/>
      <c r="M177" s="84"/>
      <c r="N177" s="84"/>
      <c r="O177" s="84"/>
      <c r="P177" s="87">
        <f t="shared" si="29"/>
        <v>0</v>
      </c>
      <c r="Q177" s="131">
        <f t="shared" si="24"/>
        <v>0</v>
      </c>
      <c r="R177" s="15"/>
      <c r="S177" s="34"/>
      <c r="T177" s="34"/>
      <c r="U177" s="34"/>
      <c r="V177" s="34"/>
      <c r="W177" s="15"/>
      <c r="X177" s="8"/>
      <c r="Y177" s="8"/>
      <c r="Z177" s="8"/>
      <c r="AA177" s="8"/>
      <c r="AB177" s="8"/>
      <c r="AC177" s="8"/>
      <c r="AD177" s="8"/>
      <c r="AE177" s="8"/>
      <c r="AF177" s="8"/>
      <c r="AG177" s="8"/>
      <c r="AH177" s="8"/>
      <c r="AI177" s="8"/>
      <c r="AJ177" s="8"/>
      <c r="AK177" s="8"/>
      <c r="AL177" s="8"/>
      <c r="AM177" s="8"/>
      <c r="AN177" s="8"/>
      <c r="AO177" s="8"/>
      <c r="AP177" s="8"/>
      <c r="AQ177" s="8"/>
      <c r="AR177" s="8"/>
      <c r="AS177" s="7"/>
      <c r="AT177" s="7"/>
      <c r="AU177" s="7"/>
      <c r="AV177" s="7"/>
      <c r="AW177" s="7"/>
      <c r="AX177" s="7"/>
      <c r="AY177" s="7"/>
      <c r="AZ177" s="7"/>
      <c r="BA177" s="7"/>
      <c r="BB177" s="7"/>
      <c r="BC177" s="7"/>
      <c r="BD177" s="7"/>
      <c r="BE177" s="7"/>
      <c r="BF177" s="7"/>
      <c r="BG177" s="7"/>
      <c r="BH177" s="7"/>
      <c r="BI177" s="7"/>
      <c r="BJ177" s="7"/>
      <c r="BK177" s="7"/>
      <c r="BL177" s="7"/>
      <c r="BM177" s="7"/>
      <c r="BN177" s="7"/>
    </row>
    <row r="178" spans="1:66" s="5" customFormat="1" ht="82.8" hidden="1">
      <c r="A178" s="105"/>
      <c r="B178" s="105"/>
      <c r="C178" s="105"/>
      <c r="D178" s="140" t="s">
        <v>514</v>
      </c>
      <c r="E178" s="84">
        <f t="shared" si="28"/>
        <v>0</v>
      </c>
      <c r="F178" s="84"/>
      <c r="G178" s="84"/>
      <c r="H178" s="84"/>
      <c r="I178" s="84"/>
      <c r="J178" s="84"/>
      <c r="K178" s="84"/>
      <c r="L178" s="84"/>
      <c r="M178" s="84"/>
      <c r="N178" s="84"/>
      <c r="O178" s="84"/>
      <c r="P178" s="87">
        <f t="shared" si="29"/>
        <v>0</v>
      </c>
      <c r="Q178" s="131">
        <f t="shared" ref="Q178:Q246" si="30">+P178</f>
        <v>0</v>
      </c>
      <c r="R178" s="15"/>
      <c r="S178" s="34"/>
      <c r="T178" s="34"/>
      <c r="U178" s="34"/>
      <c r="V178" s="34"/>
      <c r="W178" s="15"/>
      <c r="X178" s="8"/>
      <c r="Y178" s="8"/>
      <c r="Z178" s="8"/>
      <c r="AA178" s="8"/>
      <c r="AB178" s="8"/>
      <c r="AC178" s="8"/>
      <c r="AD178" s="8"/>
      <c r="AE178" s="8"/>
      <c r="AF178" s="8"/>
      <c r="AG178" s="8"/>
      <c r="AH178" s="8"/>
      <c r="AI178" s="8"/>
      <c r="AJ178" s="8"/>
      <c r="AK178" s="8"/>
      <c r="AL178" s="8"/>
      <c r="AM178" s="8"/>
      <c r="AN178" s="8"/>
      <c r="AO178" s="8"/>
      <c r="AP178" s="8"/>
      <c r="AQ178" s="8"/>
      <c r="AR178" s="8"/>
      <c r="AS178" s="7"/>
      <c r="AT178" s="7"/>
      <c r="AU178" s="7"/>
      <c r="AV178" s="7"/>
      <c r="AW178" s="7"/>
      <c r="AX178" s="7"/>
      <c r="AY178" s="7"/>
      <c r="AZ178" s="7"/>
      <c r="BA178" s="7"/>
      <c r="BB178" s="7"/>
      <c r="BC178" s="7"/>
      <c r="BD178" s="7"/>
      <c r="BE178" s="7"/>
      <c r="BF178" s="7"/>
      <c r="BG178" s="7"/>
      <c r="BH178" s="7"/>
      <c r="BI178" s="7"/>
      <c r="BJ178" s="7"/>
      <c r="BK178" s="7"/>
      <c r="BL178" s="7"/>
      <c r="BM178" s="7"/>
      <c r="BN178" s="7"/>
    </row>
    <row r="179" spans="1:66" s="5" customFormat="1" ht="33.6" hidden="1" customHeight="1">
      <c r="A179" s="111" t="s">
        <v>185</v>
      </c>
      <c r="B179" s="111" t="s">
        <v>920</v>
      </c>
      <c r="C179" s="111" t="s">
        <v>405</v>
      </c>
      <c r="D179" s="152" t="s">
        <v>265</v>
      </c>
      <c r="E179" s="87">
        <f t="shared" si="28"/>
        <v>0</v>
      </c>
      <c r="F179" s="87"/>
      <c r="G179" s="87"/>
      <c r="H179" s="87"/>
      <c r="I179" s="87"/>
      <c r="J179" s="87">
        <f t="shared" ref="J179:J184" si="31">+L179+O179</f>
        <v>0</v>
      </c>
      <c r="K179" s="87"/>
      <c r="L179" s="87"/>
      <c r="M179" s="87"/>
      <c r="N179" s="87"/>
      <c r="O179" s="87"/>
      <c r="P179" s="87">
        <f t="shared" si="29"/>
        <v>0</v>
      </c>
      <c r="Q179" s="131">
        <f t="shared" si="30"/>
        <v>0</v>
      </c>
      <c r="R179" s="15"/>
      <c r="S179" s="34"/>
      <c r="T179" s="34"/>
      <c r="U179" s="34"/>
      <c r="V179" s="34"/>
      <c r="W179" s="15"/>
      <c r="X179" s="8"/>
      <c r="Y179" s="8"/>
      <c r="Z179" s="8"/>
      <c r="AA179" s="8"/>
      <c r="AB179" s="8"/>
      <c r="AC179" s="8"/>
      <c r="AD179" s="8"/>
      <c r="AE179" s="8"/>
      <c r="AF179" s="8"/>
      <c r="AG179" s="8"/>
      <c r="AH179" s="8"/>
      <c r="AI179" s="8"/>
      <c r="AJ179" s="8"/>
      <c r="AK179" s="8"/>
      <c r="AL179" s="8"/>
      <c r="AM179" s="8"/>
      <c r="AN179" s="8"/>
      <c r="AO179" s="8"/>
      <c r="AP179" s="8"/>
      <c r="AQ179" s="8"/>
      <c r="AR179" s="8"/>
      <c r="AS179" s="7"/>
      <c r="AT179" s="7"/>
      <c r="AU179" s="7"/>
      <c r="AV179" s="7"/>
      <c r="AW179" s="7"/>
      <c r="AX179" s="7"/>
      <c r="AY179" s="7"/>
      <c r="AZ179" s="7"/>
      <c r="BA179" s="7"/>
      <c r="BB179" s="7"/>
      <c r="BC179" s="7"/>
      <c r="BD179" s="7"/>
      <c r="BE179" s="7"/>
      <c r="BF179" s="7"/>
      <c r="BG179" s="7"/>
      <c r="BH179" s="7"/>
      <c r="BI179" s="7"/>
      <c r="BJ179" s="7"/>
      <c r="BK179" s="7"/>
      <c r="BL179" s="7"/>
      <c r="BM179" s="7"/>
      <c r="BN179" s="7"/>
    </row>
    <row r="180" spans="1:66" s="5" customFormat="1" ht="27.6" hidden="1">
      <c r="A180" s="99" t="s">
        <v>186</v>
      </c>
      <c r="B180" s="99" t="s">
        <v>266</v>
      </c>
      <c r="C180" s="99" t="s">
        <v>39</v>
      </c>
      <c r="D180" s="156" t="s">
        <v>267</v>
      </c>
      <c r="E180" s="115">
        <f t="shared" si="28"/>
        <v>0</v>
      </c>
      <c r="F180" s="115"/>
      <c r="G180" s="115"/>
      <c r="H180" s="115"/>
      <c r="I180" s="115"/>
      <c r="J180" s="89">
        <f t="shared" si="31"/>
        <v>0</v>
      </c>
      <c r="K180" s="89"/>
      <c r="L180" s="89"/>
      <c r="M180" s="89"/>
      <c r="N180" s="89"/>
      <c r="O180" s="89">
        <f>2850000-2850000</f>
        <v>0</v>
      </c>
      <c r="P180" s="89">
        <f t="shared" si="29"/>
        <v>0</v>
      </c>
      <c r="Q180" s="131">
        <f t="shared" si="30"/>
        <v>0</v>
      </c>
      <c r="R180" s="8"/>
      <c r="S180" s="12"/>
      <c r="T180" s="12"/>
      <c r="U180" s="12"/>
      <c r="V180" s="12"/>
      <c r="W180" s="8"/>
      <c r="X180" s="8"/>
      <c r="Y180" s="8"/>
      <c r="Z180" s="8"/>
      <c r="AA180" s="8"/>
      <c r="AB180" s="8"/>
      <c r="AC180" s="8"/>
      <c r="AD180" s="8"/>
      <c r="AE180" s="8"/>
      <c r="AF180" s="8"/>
      <c r="AG180" s="8"/>
      <c r="AH180" s="8"/>
      <c r="AI180" s="8"/>
      <c r="AJ180" s="8"/>
      <c r="AK180" s="8"/>
      <c r="AL180" s="8"/>
      <c r="AM180" s="8"/>
      <c r="AN180" s="8"/>
      <c r="AO180" s="8"/>
      <c r="AP180" s="8"/>
      <c r="AQ180" s="8"/>
      <c r="AR180" s="8"/>
      <c r="AS180" s="7"/>
      <c r="AT180" s="7"/>
      <c r="AU180" s="7"/>
      <c r="AV180" s="7"/>
      <c r="AW180" s="7"/>
      <c r="AX180" s="7"/>
      <c r="AY180" s="7"/>
      <c r="AZ180" s="7"/>
      <c r="BA180" s="7"/>
      <c r="BB180" s="7"/>
      <c r="BC180" s="7"/>
      <c r="BD180" s="7"/>
      <c r="BE180" s="7"/>
      <c r="BF180" s="7"/>
      <c r="BG180" s="7"/>
      <c r="BH180" s="7"/>
      <c r="BI180" s="7"/>
      <c r="BJ180" s="7"/>
      <c r="BK180" s="7"/>
      <c r="BL180" s="7"/>
      <c r="BM180" s="7"/>
      <c r="BN180" s="7"/>
    </row>
    <row r="181" spans="1:66" s="5" customFormat="1" ht="63.6" hidden="1" customHeight="1">
      <c r="A181" s="99" t="s">
        <v>187</v>
      </c>
      <c r="B181" s="99" t="s">
        <v>522</v>
      </c>
      <c r="C181" s="99" t="s">
        <v>914</v>
      </c>
      <c r="D181" s="156" t="s">
        <v>523</v>
      </c>
      <c r="E181" s="88">
        <f t="shared" si="28"/>
        <v>0</v>
      </c>
      <c r="F181" s="88"/>
      <c r="G181" s="88"/>
      <c r="H181" s="88"/>
      <c r="I181" s="88"/>
      <c r="J181" s="88">
        <f t="shared" si="31"/>
        <v>0</v>
      </c>
      <c r="K181" s="88"/>
      <c r="L181" s="88"/>
      <c r="M181" s="88"/>
      <c r="N181" s="88"/>
      <c r="O181" s="88"/>
      <c r="P181" s="88">
        <f t="shared" si="29"/>
        <v>0</v>
      </c>
      <c r="Q181" s="131">
        <f t="shared" si="30"/>
        <v>0</v>
      </c>
      <c r="R181" s="8"/>
      <c r="S181" s="12"/>
      <c r="T181" s="12"/>
      <c r="U181" s="12"/>
      <c r="V181" s="12"/>
      <c r="W181" s="8"/>
      <c r="X181" s="8"/>
      <c r="Y181" s="8"/>
      <c r="Z181" s="8"/>
      <c r="AA181" s="8"/>
      <c r="AB181" s="8"/>
      <c r="AC181" s="8"/>
      <c r="AD181" s="8"/>
      <c r="AE181" s="8"/>
      <c r="AF181" s="8"/>
      <c r="AG181" s="8"/>
      <c r="AH181" s="8"/>
      <c r="AI181" s="8"/>
      <c r="AJ181" s="8"/>
      <c r="AK181" s="8"/>
      <c r="AL181" s="8"/>
      <c r="AM181" s="8"/>
      <c r="AN181" s="8"/>
      <c r="AO181" s="8"/>
      <c r="AP181" s="8"/>
      <c r="AQ181" s="8"/>
      <c r="AR181" s="8"/>
      <c r="AS181" s="7"/>
      <c r="AT181" s="7"/>
      <c r="AU181" s="7"/>
      <c r="AV181" s="7"/>
      <c r="AW181" s="7"/>
      <c r="AX181" s="7"/>
      <c r="AY181" s="7"/>
      <c r="AZ181" s="7"/>
      <c r="BA181" s="7"/>
      <c r="BB181" s="7"/>
      <c r="BC181" s="7"/>
      <c r="BD181" s="7"/>
      <c r="BE181" s="7"/>
      <c r="BF181" s="7"/>
      <c r="BG181" s="7"/>
      <c r="BH181" s="7"/>
      <c r="BI181" s="7"/>
      <c r="BJ181" s="7"/>
      <c r="BK181" s="7"/>
      <c r="BL181" s="7"/>
      <c r="BM181" s="7"/>
      <c r="BN181" s="7"/>
    </row>
    <row r="182" spans="1:66" s="5" customFormat="1" ht="63.6" hidden="1" customHeight="1">
      <c r="A182" s="104" t="s">
        <v>670</v>
      </c>
      <c r="B182" s="104" t="s">
        <v>598</v>
      </c>
      <c r="C182" s="105" t="s">
        <v>669</v>
      </c>
      <c r="D182" s="198" t="s">
        <v>440</v>
      </c>
      <c r="E182" s="87">
        <f>+F182+I182</f>
        <v>0</v>
      </c>
      <c r="F182" s="87"/>
      <c r="G182" s="87"/>
      <c r="H182" s="87"/>
      <c r="I182" s="87"/>
      <c r="J182" s="87">
        <f t="shared" si="31"/>
        <v>0</v>
      </c>
      <c r="K182" s="87"/>
      <c r="L182" s="87"/>
      <c r="M182" s="87"/>
      <c r="N182" s="87"/>
      <c r="O182" s="87"/>
      <c r="P182" s="87">
        <f>+E182+J182</f>
        <v>0</v>
      </c>
      <c r="Q182" s="131">
        <f t="shared" si="30"/>
        <v>0</v>
      </c>
      <c r="R182" s="8"/>
      <c r="S182" s="12"/>
      <c r="T182" s="12"/>
      <c r="U182" s="12"/>
      <c r="V182" s="12"/>
      <c r="W182" s="8"/>
      <c r="X182" s="8"/>
      <c r="Y182" s="8"/>
      <c r="Z182" s="8"/>
      <c r="AA182" s="8"/>
      <c r="AB182" s="8"/>
      <c r="AC182" s="8"/>
      <c r="AD182" s="8"/>
      <c r="AE182" s="8"/>
      <c r="AF182" s="8"/>
      <c r="AG182" s="8"/>
      <c r="AH182" s="8"/>
      <c r="AI182" s="8"/>
      <c r="AJ182" s="8"/>
      <c r="AK182" s="8"/>
      <c r="AL182" s="8"/>
      <c r="AM182" s="8"/>
      <c r="AN182" s="8"/>
      <c r="AO182" s="8"/>
      <c r="AP182" s="8"/>
      <c r="AQ182" s="8"/>
      <c r="AR182" s="8"/>
      <c r="AS182" s="7"/>
      <c r="AT182" s="7"/>
      <c r="AU182" s="7"/>
      <c r="AV182" s="7"/>
      <c r="AW182" s="7"/>
      <c r="AX182" s="7"/>
      <c r="AY182" s="7"/>
      <c r="AZ182" s="7"/>
      <c r="BA182" s="7"/>
      <c r="BB182" s="7"/>
      <c r="BC182" s="7"/>
      <c r="BD182" s="7"/>
      <c r="BE182" s="7"/>
      <c r="BF182" s="7"/>
      <c r="BG182" s="7"/>
      <c r="BH182" s="7"/>
      <c r="BI182" s="7"/>
      <c r="BJ182" s="7"/>
      <c r="BK182" s="7"/>
      <c r="BL182" s="7"/>
      <c r="BM182" s="7"/>
      <c r="BN182" s="7"/>
    </row>
    <row r="183" spans="1:66" s="5" customFormat="1" ht="27.6" hidden="1">
      <c r="A183" s="105" t="s">
        <v>188</v>
      </c>
      <c r="B183" s="105" t="s">
        <v>848</v>
      </c>
      <c r="C183" s="105" t="s">
        <v>847</v>
      </c>
      <c r="D183" s="117" t="s">
        <v>394</v>
      </c>
      <c r="E183" s="87">
        <f t="shared" si="28"/>
        <v>0</v>
      </c>
      <c r="F183" s="87"/>
      <c r="G183" s="87"/>
      <c r="H183" s="87"/>
      <c r="I183" s="87"/>
      <c r="J183" s="87">
        <f t="shared" si="31"/>
        <v>0</v>
      </c>
      <c r="K183" s="87"/>
      <c r="L183" s="87"/>
      <c r="M183" s="87"/>
      <c r="N183" s="87"/>
      <c r="O183" s="87"/>
      <c r="P183" s="87">
        <f t="shared" si="29"/>
        <v>0</v>
      </c>
      <c r="Q183" s="131">
        <f t="shared" si="30"/>
        <v>0</v>
      </c>
      <c r="R183" s="8"/>
      <c r="S183" s="12"/>
      <c r="T183" s="12"/>
      <c r="U183" s="12"/>
      <c r="V183" s="12"/>
      <c r="W183" s="8"/>
      <c r="X183" s="8"/>
      <c r="Y183" s="8"/>
      <c r="Z183" s="8"/>
      <c r="AA183" s="8"/>
      <c r="AB183" s="8"/>
      <c r="AC183" s="8"/>
      <c r="AD183" s="8"/>
      <c r="AE183" s="8"/>
      <c r="AF183" s="8"/>
      <c r="AG183" s="8"/>
      <c r="AH183" s="8"/>
      <c r="AI183" s="8"/>
      <c r="AJ183" s="8"/>
      <c r="AK183" s="8"/>
      <c r="AL183" s="8"/>
      <c r="AM183" s="8"/>
      <c r="AN183" s="8"/>
      <c r="AO183" s="8"/>
      <c r="AP183" s="8"/>
      <c r="AQ183" s="8"/>
      <c r="AR183" s="8"/>
      <c r="AS183" s="7"/>
      <c r="AT183" s="7"/>
      <c r="AU183" s="7"/>
      <c r="AV183" s="7"/>
      <c r="AW183" s="7"/>
      <c r="AX183" s="7"/>
      <c r="AY183" s="7"/>
      <c r="AZ183" s="7"/>
      <c r="BA183" s="7"/>
      <c r="BB183" s="7"/>
      <c r="BC183" s="7"/>
      <c r="BD183" s="7"/>
      <c r="BE183" s="7"/>
      <c r="BF183" s="7"/>
      <c r="BG183" s="7"/>
      <c r="BH183" s="7"/>
      <c r="BI183" s="7"/>
      <c r="BJ183" s="7"/>
      <c r="BK183" s="7"/>
      <c r="BL183" s="7"/>
      <c r="BM183" s="7"/>
      <c r="BN183" s="7"/>
    </row>
    <row r="184" spans="1:66" s="5" customFormat="1" ht="35.4" hidden="1" customHeight="1">
      <c r="A184" s="105" t="s">
        <v>187</v>
      </c>
      <c r="B184" s="105" t="s">
        <v>522</v>
      </c>
      <c r="C184" s="105" t="s">
        <v>356</v>
      </c>
      <c r="D184" s="117" t="s">
        <v>523</v>
      </c>
      <c r="E184" s="87">
        <f t="shared" si="28"/>
        <v>0</v>
      </c>
      <c r="F184" s="87"/>
      <c r="G184" s="87"/>
      <c r="H184" s="87"/>
      <c r="I184" s="87"/>
      <c r="J184" s="87">
        <f t="shared" si="31"/>
        <v>0</v>
      </c>
      <c r="K184" s="87"/>
      <c r="L184" s="87"/>
      <c r="M184" s="87"/>
      <c r="N184" s="87"/>
      <c r="O184" s="87"/>
      <c r="P184" s="87">
        <f t="shared" si="29"/>
        <v>0</v>
      </c>
      <c r="Q184" s="131">
        <f t="shared" si="30"/>
        <v>0</v>
      </c>
      <c r="R184" s="8"/>
      <c r="S184" s="12"/>
      <c r="T184" s="12"/>
      <c r="U184" s="12"/>
      <c r="V184" s="12"/>
      <c r="W184" s="8"/>
      <c r="X184" s="8"/>
      <c r="Y184" s="8"/>
      <c r="Z184" s="8"/>
      <c r="AA184" s="8"/>
      <c r="AB184" s="8"/>
      <c r="AC184" s="8"/>
      <c r="AD184" s="8"/>
      <c r="AE184" s="8"/>
      <c r="AF184" s="8"/>
      <c r="AG184" s="8"/>
      <c r="AH184" s="8"/>
      <c r="AI184" s="8"/>
      <c r="AJ184" s="8"/>
      <c r="AK184" s="8"/>
      <c r="AL184" s="8"/>
      <c r="AM184" s="8"/>
      <c r="AN184" s="8"/>
      <c r="AO184" s="8"/>
      <c r="AP184" s="8"/>
      <c r="AQ184" s="8"/>
      <c r="AR184" s="8"/>
      <c r="AS184" s="7"/>
      <c r="AT184" s="7"/>
      <c r="AU184" s="7"/>
      <c r="AV184" s="7"/>
      <c r="AW184" s="7"/>
      <c r="AX184" s="7"/>
      <c r="AY184" s="7"/>
      <c r="AZ184" s="7"/>
      <c r="BA184" s="7"/>
      <c r="BB184" s="7"/>
      <c r="BC184" s="7"/>
      <c r="BD184" s="7"/>
      <c r="BE184" s="7"/>
      <c r="BF184" s="7"/>
      <c r="BG184" s="7"/>
      <c r="BH184" s="7"/>
      <c r="BI184" s="7"/>
      <c r="BJ184" s="7"/>
      <c r="BK184" s="7"/>
      <c r="BL184" s="7"/>
      <c r="BM184" s="7"/>
      <c r="BN184" s="7"/>
    </row>
    <row r="185" spans="1:66" s="5" customFormat="1" ht="35.4" hidden="1" customHeight="1">
      <c r="A185" s="111" t="s">
        <v>187</v>
      </c>
      <c r="B185" s="111" t="s">
        <v>522</v>
      </c>
      <c r="C185" s="111" t="s">
        <v>356</v>
      </c>
      <c r="D185" s="117" t="s">
        <v>523</v>
      </c>
      <c r="E185" s="87"/>
      <c r="F185" s="87"/>
      <c r="G185" s="87"/>
      <c r="H185" s="87"/>
      <c r="I185" s="87"/>
      <c r="J185" s="120">
        <f>+L185+O185</f>
        <v>0</v>
      </c>
      <c r="K185" s="87"/>
      <c r="L185" s="87"/>
      <c r="M185" s="87"/>
      <c r="N185" s="87"/>
      <c r="O185" s="87"/>
      <c r="P185" s="120">
        <f t="shared" ref="P185:P192" si="32">+E185+J185</f>
        <v>0</v>
      </c>
      <c r="Q185" s="131">
        <f t="shared" si="30"/>
        <v>0</v>
      </c>
      <c r="R185" s="8"/>
      <c r="S185" s="12"/>
      <c r="T185" s="12"/>
      <c r="U185" s="12"/>
      <c r="V185" s="12"/>
      <c r="W185" s="8"/>
      <c r="X185" s="8"/>
      <c r="Y185" s="8"/>
      <c r="Z185" s="8"/>
      <c r="AA185" s="8"/>
      <c r="AB185" s="8"/>
      <c r="AC185" s="8"/>
      <c r="AD185" s="8"/>
      <c r="AE185" s="8"/>
      <c r="AF185" s="8"/>
      <c r="AG185" s="8"/>
      <c r="AH185" s="8"/>
      <c r="AI185" s="8"/>
      <c r="AJ185" s="8"/>
      <c r="AK185" s="8"/>
      <c r="AL185" s="8"/>
      <c r="AM185" s="8"/>
      <c r="AN185" s="8"/>
      <c r="AO185" s="8"/>
      <c r="AP185" s="8"/>
      <c r="AQ185" s="8"/>
      <c r="AR185" s="8"/>
      <c r="AS185" s="7"/>
      <c r="AT185" s="7"/>
      <c r="AU185" s="7"/>
      <c r="AV185" s="7"/>
      <c r="AW185" s="7"/>
      <c r="AX185" s="7"/>
      <c r="AY185" s="7"/>
      <c r="AZ185" s="7"/>
      <c r="BA185" s="7"/>
      <c r="BB185" s="7"/>
      <c r="BC185" s="7"/>
      <c r="BD185" s="7"/>
      <c r="BE185" s="7"/>
      <c r="BF185" s="7"/>
      <c r="BG185" s="7"/>
      <c r="BH185" s="7"/>
      <c r="BI185" s="7"/>
      <c r="BJ185" s="7"/>
      <c r="BK185" s="7"/>
      <c r="BL185" s="7"/>
      <c r="BM185" s="7"/>
      <c r="BN185" s="7"/>
    </row>
    <row r="186" spans="1:66" s="5" customFormat="1" ht="35.4" hidden="1" customHeight="1">
      <c r="A186" s="111" t="s">
        <v>876</v>
      </c>
      <c r="B186" s="101" t="s">
        <v>728</v>
      </c>
      <c r="C186" s="101" t="s">
        <v>85</v>
      </c>
      <c r="D186" s="1" t="s">
        <v>982</v>
      </c>
      <c r="E186" s="87">
        <f>+F186+I186</f>
        <v>0</v>
      </c>
      <c r="F186" s="87"/>
      <c r="G186" s="87"/>
      <c r="H186" s="87"/>
      <c r="I186" s="87"/>
      <c r="J186" s="87">
        <f>+L186+O186</f>
        <v>0</v>
      </c>
      <c r="K186" s="87"/>
      <c r="L186" s="87"/>
      <c r="M186" s="87"/>
      <c r="N186" s="87"/>
      <c r="O186" s="87"/>
      <c r="P186" s="87">
        <f>+E186+J186</f>
        <v>0</v>
      </c>
      <c r="Q186" s="131">
        <f t="shared" si="30"/>
        <v>0</v>
      </c>
      <c r="R186" s="8"/>
      <c r="S186" s="12"/>
      <c r="T186" s="12"/>
      <c r="U186" s="12"/>
      <c r="V186" s="12"/>
      <c r="W186" s="8"/>
      <c r="X186" s="8"/>
      <c r="Y186" s="8"/>
      <c r="Z186" s="8"/>
      <c r="AA186" s="8"/>
      <c r="AB186" s="8"/>
      <c r="AC186" s="8"/>
      <c r="AD186" s="8"/>
      <c r="AE186" s="8"/>
      <c r="AF186" s="8"/>
      <c r="AG186" s="8"/>
      <c r="AH186" s="8"/>
      <c r="AI186" s="8"/>
      <c r="AJ186" s="8"/>
      <c r="AK186" s="8"/>
      <c r="AL186" s="8"/>
      <c r="AM186" s="8"/>
      <c r="AN186" s="8"/>
      <c r="AO186" s="8"/>
      <c r="AP186" s="8"/>
      <c r="AQ186" s="8"/>
      <c r="AR186" s="8"/>
      <c r="AS186" s="7"/>
      <c r="AT186" s="7"/>
      <c r="AU186" s="7"/>
      <c r="AV186" s="7"/>
      <c r="AW186" s="7"/>
      <c r="AX186" s="7"/>
      <c r="AY186" s="7"/>
      <c r="AZ186" s="7"/>
      <c r="BA186" s="7"/>
      <c r="BB186" s="7"/>
      <c r="BC186" s="7"/>
      <c r="BD186" s="7"/>
      <c r="BE186" s="7"/>
      <c r="BF186" s="7"/>
      <c r="BG186" s="7"/>
      <c r="BH186" s="7"/>
      <c r="BI186" s="7"/>
      <c r="BJ186" s="7"/>
      <c r="BK186" s="7"/>
      <c r="BL186" s="7"/>
      <c r="BM186" s="7"/>
      <c r="BN186" s="7"/>
    </row>
    <row r="187" spans="1:66" s="5" customFormat="1" ht="68.25" hidden="1" customHeight="1">
      <c r="A187" s="111" t="s">
        <v>401</v>
      </c>
      <c r="B187" s="111" t="s">
        <v>424</v>
      </c>
      <c r="C187" s="111" t="s">
        <v>402</v>
      </c>
      <c r="D187" s="156" t="s">
        <v>425</v>
      </c>
      <c r="E187" s="87">
        <f t="shared" ref="E187:E192" si="33">+F187+I187</f>
        <v>0</v>
      </c>
      <c r="F187" s="87"/>
      <c r="G187" s="87"/>
      <c r="H187" s="87"/>
      <c r="I187" s="87"/>
      <c r="J187" s="87">
        <f>+L187+O187</f>
        <v>0</v>
      </c>
      <c r="K187" s="87"/>
      <c r="L187" s="87"/>
      <c r="M187" s="87"/>
      <c r="N187" s="87"/>
      <c r="O187" s="87"/>
      <c r="P187" s="87">
        <f t="shared" si="32"/>
        <v>0</v>
      </c>
      <c r="Q187" s="131">
        <f t="shared" si="30"/>
        <v>0</v>
      </c>
      <c r="R187" s="8"/>
      <c r="S187" s="12"/>
      <c r="T187" s="12"/>
      <c r="U187" s="12"/>
      <c r="V187" s="12"/>
      <c r="W187" s="8"/>
      <c r="X187" s="8"/>
      <c r="Y187" s="8"/>
      <c r="Z187" s="8"/>
      <c r="AA187" s="8"/>
      <c r="AB187" s="8"/>
      <c r="AC187" s="8"/>
      <c r="AD187" s="8"/>
      <c r="AE187" s="8"/>
      <c r="AF187" s="8"/>
      <c r="AG187" s="8"/>
      <c r="AH187" s="8"/>
      <c r="AI187" s="8"/>
      <c r="AJ187" s="8"/>
      <c r="AK187" s="8"/>
      <c r="AL187" s="8"/>
      <c r="AM187" s="8"/>
      <c r="AN187" s="8"/>
      <c r="AO187" s="8"/>
      <c r="AP187" s="8"/>
      <c r="AQ187" s="8"/>
      <c r="AR187" s="8"/>
      <c r="AS187" s="7"/>
      <c r="AT187" s="7"/>
      <c r="AU187" s="7"/>
      <c r="AV187" s="7"/>
      <c r="AW187" s="7"/>
      <c r="AX187" s="7"/>
      <c r="AY187" s="7"/>
      <c r="AZ187" s="7"/>
      <c r="BA187" s="7"/>
      <c r="BB187" s="7"/>
      <c r="BC187" s="7"/>
      <c r="BD187" s="7"/>
      <c r="BE187" s="7"/>
      <c r="BF187" s="7"/>
      <c r="BG187" s="7"/>
      <c r="BH187" s="7"/>
      <c r="BI187" s="7"/>
      <c r="BJ187" s="7"/>
      <c r="BK187" s="7"/>
      <c r="BL187" s="7"/>
      <c r="BM187" s="7"/>
      <c r="BN187" s="7"/>
    </row>
    <row r="188" spans="1:66" s="5" customFormat="1" ht="84.6" hidden="1" customHeight="1">
      <c r="A188" s="101" t="s">
        <v>190</v>
      </c>
      <c r="B188" s="101" t="s">
        <v>525</v>
      </c>
      <c r="C188" s="101" t="s">
        <v>139</v>
      </c>
      <c r="D188" s="226" t="s">
        <v>680</v>
      </c>
      <c r="E188" s="187">
        <f t="shared" si="33"/>
        <v>0</v>
      </c>
      <c r="F188" s="187"/>
      <c r="G188" s="187"/>
      <c r="H188" s="187"/>
      <c r="I188" s="187"/>
      <c r="J188" s="187"/>
      <c r="K188" s="187"/>
      <c r="L188" s="187"/>
      <c r="M188" s="187"/>
      <c r="N188" s="187"/>
      <c r="O188" s="187"/>
      <c r="P188" s="124">
        <f t="shared" si="32"/>
        <v>0</v>
      </c>
      <c r="Q188" s="131">
        <f t="shared" si="30"/>
        <v>0</v>
      </c>
      <c r="R188" s="233"/>
      <c r="S188" s="236"/>
      <c r="T188" s="238"/>
      <c r="U188" s="12"/>
      <c r="V188" s="12"/>
      <c r="W188" s="8"/>
      <c r="X188" s="8"/>
      <c r="Y188" s="8"/>
      <c r="Z188" s="8"/>
      <c r="AA188" s="8"/>
      <c r="AB188" s="8"/>
      <c r="AC188" s="8"/>
      <c r="AD188" s="8"/>
      <c r="AE188" s="8"/>
      <c r="AF188" s="8"/>
      <c r="AG188" s="8"/>
      <c r="AH188" s="8"/>
      <c r="AI188" s="8"/>
      <c r="AJ188" s="8"/>
      <c r="AK188" s="8"/>
      <c r="AL188" s="8"/>
      <c r="AM188" s="8"/>
      <c r="AN188" s="8"/>
      <c r="AO188" s="8"/>
      <c r="AP188" s="8"/>
      <c r="AQ188" s="8"/>
      <c r="AR188" s="8"/>
      <c r="AS188" s="7"/>
      <c r="AT188" s="7"/>
      <c r="AU188" s="7"/>
      <c r="AV188" s="7"/>
      <c r="AW188" s="7"/>
      <c r="AX188" s="7"/>
      <c r="AY188" s="7"/>
      <c r="AZ188" s="7"/>
      <c r="BA188" s="7"/>
      <c r="BB188" s="7"/>
      <c r="BC188" s="7"/>
      <c r="BD188" s="7"/>
      <c r="BE188" s="7"/>
      <c r="BF188" s="7"/>
      <c r="BG188" s="7"/>
      <c r="BH188" s="7"/>
      <c r="BI188" s="7"/>
      <c r="BJ188" s="7"/>
      <c r="BK188" s="7"/>
      <c r="BL188" s="7"/>
      <c r="BM188" s="7"/>
      <c r="BN188" s="7"/>
    </row>
    <row r="189" spans="1:66" s="5" customFormat="1" ht="111" hidden="1" customHeight="1">
      <c r="A189" s="101" t="s">
        <v>835</v>
      </c>
      <c r="B189" s="101" t="s">
        <v>836</v>
      </c>
      <c r="C189" s="101" t="s">
        <v>943</v>
      </c>
      <c r="D189" s="226" t="s">
        <v>882</v>
      </c>
      <c r="E189" s="187">
        <f t="shared" si="33"/>
        <v>0</v>
      </c>
      <c r="F189" s="187"/>
      <c r="G189" s="187"/>
      <c r="H189" s="187"/>
      <c r="I189" s="187"/>
      <c r="J189" s="187"/>
      <c r="K189" s="187"/>
      <c r="L189" s="187"/>
      <c r="M189" s="187"/>
      <c r="N189" s="187"/>
      <c r="O189" s="187"/>
      <c r="P189" s="124">
        <f>+E189+J189</f>
        <v>0</v>
      </c>
      <c r="Q189" s="131">
        <f t="shared" si="30"/>
        <v>0</v>
      </c>
      <c r="R189" s="233"/>
      <c r="S189" s="236"/>
      <c r="T189" s="238"/>
      <c r="U189" s="12"/>
      <c r="V189" s="12"/>
      <c r="W189" s="8"/>
      <c r="X189" s="8"/>
      <c r="Y189" s="8"/>
      <c r="Z189" s="8"/>
      <c r="AA189" s="8"/>
      <c r="AB189" s="8"/>
      <c r="AC189" s="8"/>
      <c r="AD189" s="8"/>
      <c r="AE189" s="8"/>
      <c r="AF189" s="8"/>
      <c r="AG189" s="8"/>
      <c r="AH189" s="8"/>
      <c r="AI189" s="8"/>
      <c r="AJ189" s="8"/>
      <c r="AK189" s="8"/>
      <c r="AL189" s="8"/>
      <c r="AM189" s="8"/>
      <c r="AN189" s="8"/>
      <c r="AO189" s="8"/>
      <c r="AP189" s="8"/>
      <c r="AQ189" s="8"/>
      <c r="AR189" s="8"/>
      <c r="AS189" s="7"/>
      <c r="AT189" s="7"/>
      <c r="AU189" s="7"/>
      <c r="AV189" s="7"/>
      <c r="AW189" s="7"/>
      <c r="AX189" s="7"/>
      <c r="AY189" s="7"/>
      <c r="AZ189" s="7"/>
      <c r="BA189" s="7"/>
      <c r="BB189" s="7"/>
      <c r="BC189" s="7"/>
      <c r="BD189" s="7"/>
      <c r="BE189" s="7"/>
      <c r="BF189" s="7"/>
      <c r="BG189" s="7"/>
      <c r="BH189" s="7"/>
      <c r="BI189" s="7"/>
      <c r="BJ189" s="7"/>
      <c r="BK189" s="7"/>
      <c r="BL189" s="7"/>
      <c r="BM189" s="7"/>
      <c r="BN189" s="7"/>
    </row>
    <row r="190" spans="1:66" s="5" customFormat="1" ht="114" hidden="1" customHeight="1">
      <c r="A190" s="101" t="s">
        <v>539</v>
      </c>
      <c r="B190" s="101" t="s">
        <v>540</v>
      </c>
      <c r="C190" s="101" t="s">
        <v>695</v>
      </c>
      <c r="D190" s="205" t="s">
        <v>805</v>
      </c>
      <c r="E190" s="88">
        <f t="shared" si="33"/>
        <v>0</v>
      </c>
      <c r="F190" s="88"/>
      <c r="G190" s="88"/>
      <c r="H190" s="88"/>
      <c r="I190" s="88"/>
      <c r="J190" s="88"/>
      <c r="K190" s="88"/>
      <c r="L190" s="88"/>
      <c r="M190" s="88"/>
      <c r="N190" s="88"/>
      <c r="O190" s="88"/>
      <c r="P190" s="87">
        <f t="shared" si="32"/>
        <v>0</v>
      </c>
      <c r="Q190" s="131">
        <f t="shared" si="30"/>
        <v>0</v>
      </c>
      <c r="R190" s="8"/>
      <c r="S190" s="12"/>
      <c r="T190" s="12"/>
      <c r="U190" s="12"/>
      <c r="V190" s="12"/>
      <c r="W190" s="8"/>
      <c r="X190" s="8"/>
      <c r="Y190" s="8"/>
      <c r="Z190" s="8"/>
      <c r="AA190" s="8"/>
      <c r="AB190" s="8"/>
      <c r="AC190" s="8"/>
      <c r="AD190" s="8"/>
      <c r="AE190" s="8"/>
      <c r="AF190" s="8"/>
      <c r="AG190" s="8"/>
      <c r="AH190" s="8"/>
      <c r="AI190" s="8"/>
      <c r="AJ190" s="8"/>
      <c r="AK190" s="8"/>
      <c r="AL190" s="8"/>
      <c r="AM190" s="8"/>
      <c r="AN190" s="8"/>
      <c r="AO190" s="8"/>
      <c r="AP190" s="8"/>
      <c r="AQ190" s="8"/>
      <c r="AR190" s="8"/>
      <c r="AS190" s="7"/>
      <c r="AT190" s="7"/>
      <c r="AU190" s="7"/>
      <c r="AV190" s="7"/>
      <c r="AW190" s="7"/>
      <c r="AX190" s="7"/>
      <c r="AY190" s="7"/>
      <c r="AZ190" s="7"/>
      <c r="BA190" s="7"/>
      <c r="BB190" s="7"/>
      <c r="BC190" s="7"/>
      <c r="BD190" s="7"/>
      <c r="BE190" s="7"/>
      <c r="BF190" s="7"/>
      <c r="BG190" s="7"/>
      <c r="BH190" s="7"/>
      <c r="BI190" s="7"/>
      <c r="BJ190" s="7"/>
      <c r="BK190" s="7"/>
      <c r="BL190" s="7"/>
      <c r="BM190" s="7"/>
      <c r="BN190" s="7"/>
    </row>
    <row r="191" spans="1:66" s="5" customFormat="1" ht="93.6" hidden="1" customHeight="1">
      <c r="A191" s="101" t="s">
        <v>191</v>
      </c>
      <c r="B191" s="101" t="s">
        <v>951</v>
      </c>
      <c r="C191" s="101" t="s">
        <v>943</v>
      </c>
      <c r="D191" s="205" t="s">
        <v>881</v>
      </c>
      <c r="E191" s="88">
        <f t="shared" si="33"/>
        <v>0</v>
      </c>
      <c r="F191" s="88"/>
      <c r="G191" s="88"/>
      <c r="H191" s="88"/>
      <c r="I191" s="88"/>
      <c r="J191" s="88"/>
      <c r="K191" s="88"/>
      <c r="L191" s="88"/>
      <c r="M191" s="88"/>
      <c r="N191" s="88"/>
      <c r="O191" s="88"/>
      <c r="P191" s="87">
        <f t="shared" si="32"/>
        <v>0</v>
      </c>
      <c r="Q191" s="131">
        <f t="shared" si="30"/>
        <v>0</v>
      </c>
      <c r="R191" s="8"/>
      <c r="S191" s="12"/>
      <c r="T191" s="12"/>
      <c r="U191" s="12"/>
      <c r="V191" s="12"/>
      <c r="W191" s="8"/>
      <c r="X191" s="8"/>
      <c r="Y191" s="8"/>
      <c r="Z191" s="8"/>
      <c r="AA191" s="8"/>
      <c r="AB191" s="8"/>
      <c r="AC191" s="8"/>
      <c r="AD191" s="8"/>
      <c r="AE191" s="8"/>
      <c r="AF191" s="8"/>
      <c r="AG191" s="8"/>
      <c r="AH191" s="8"/>
      <c r="AI191" s="8"/>
      <c r="AJ191" s="8"/>
      <c r="AK191" s="8"/>
      <c r="AL191" s="8"/>
      <c r="AM191" s="8"/>
      <c r="AN191" s="8"/>
      <c r="AO191" s="8"/>
      <c r="AP191" s="8"/>
      <c r="AQ191" s="8"/>
      <c r="AR191" s="8"/>
      <c r="AS191" s="7"/>
      <c r="AT191" s="7"/>
      <c r="AU191" s="7"/>
      <c r="AV191" s="7"/>
      <c r="AW191" s="7"/>
      <c r="AX191" s="7"/>
      <c r="AY191" s="7"/>
      <c r="AZ191" s="7"/>
      <c r="BA191" s="7"/>
      <c r="BB191" s="7"/>
      <c r="BC191" s="7"/>
      <c r="BD191" s="7"/>
      <c r="BE191" s="7"/>
      <c r="BF191" s="7"/>
      <c r="BG191" s="7"/>
      <c r="BH191" s="7"/>
      <c r="BI191" s="7"/>
      <c r="BJ191" s="7"/>
      <c r="BK191" s="7"/>
      <c r="BL191" s="7"/>
      <c r="BM191" s="7"/>
      <c r="BN191" s="7"/>
    </row>
    <row r="192" spans="1:66" s="5" customFormat="1" ht="89.25" hidden="1" customHeight="1">
      <c r="A192" s="101" t="s">
        <v>189</v>
      </c>
      <c r="B192" s="101" t="s">
        <v>524</v>
      </c>
      <c r="C192" s="101" t="s">
        <v>116</v>
      </c>
      <c r="D192" s="213" t="s">
        <v>964</v>
      </c>
      <c r="E192" s="187">
        <f t="shared" si="33"/>
        <v>0</v>
      </c>
      <c r="F192" s="187"/>
      <c r="G192" s="187"/>
      <c r="H192" s="187"/>
      <c r="I192" s="187"/>
      <c r="J192" s="187"/>
      <c r="K192" s="187"/>
      <c r="L192" s="187"/>
      <c r="M192" s="187"/>
      <c r="N192" s="187"/>
      <c r="O192" s="187"/>
      <c r="P192" s="124">
        <f t="shared" si="32"/>
        <v>0</v>
      </c>
      <c r="Q192" s="131">
        <f t="shared" si="30"/>
        <v>0</v>
      </c>
      <c r="R192" s="233"/>
      <c r="S192" s="236"/>
      <c r="T192" s="238"/>
      <c r="U192" s="12"/>
      <c r="V192" s="12"/>
      <c r="W192" s="8"/>
      <c r="X192" s="8"/>
      <c r="Y192" s="8"/>
      <c r="Z192" s="8"/>
      <c r="AA192" s="8"/>
      <c r="AB192" s="8"/>
      <c r="AC192" s="8"/>
      <c r="AD192" s="8"/>
      <c r="AE192" s="8"/>
      <c r="AF192" s="8"/>
      <c r="AG192" s="8"/>
      <c r="AH192" s="8"/>
      <c r="AI192" s="8"/>
      <c r="AJ192" s="8"/>
      <c r="AK192" s="8"/>
      <c r="AL192" s="8"/>
      <c r="AM192" s="8"/>
      <c r="AN192" s="8"/>
      <c r="AO192" s="8"/>
      <c r="AP192" s="8"/>
      <c r="AQ192" s="8"/>
      <c r="AR192" s="8"/>
      <c r="AS192" s="7"/>
      <c r="AT192" s="7"/>
      <c r="AU192" s="7"/>
      <c r="AV192" s="7"/>
      <c r="AW192" s="7"/>
      <c r="AX192" s="7"/>
      <c r="AY192" s="7"/>
      <c r="AZ192" s="7"/>
      <c r="BA192" s="7"/>
      <c r="BB192" s="7"/>
      <c r="BC192" s="7"/>
      <c r="BD192" s="7"/>
      <c r="BE192" s="7"/>
      <c r="BF192" s="7"/>
      <c r="BG192" s="7"/>
      <c r="BH192" s="7"/>
      <c r="BI192" s="7"/>
      <c r="BJ192" s="7"/>
      <c r="BK192" s="7"/>
      <c r="BL192" s="7"/>
      <c r="BM192" s="7"/>
      <c r="BN192" s="7"/>
    </row>
    <row r="193" spans="1:66" s="5" customFormat="1" ht="89.25" hidden="1" customHeight="1">
      <c r="A193" s="101" t="s">
        <v>232</v>
      </c>
      <c r="B193" s="101" t="s">
        <v>990</v>
      </c>
      <c r="C193" s="101" t="s">
        <v>515</v>
      </c>
      <c r="D193" s="257" t="s">
        <v>811</v>
      </c>
      <c r="E193" s="187">
        <f>+F193+I193</f>
        <v>0</v>
      </c>
      <c r="F193" s="187"/>
      <c r="G193" s="187"/>
      <c r="H193" s="187"/>
      <c r="I193" s="187"/>
      <c r="J193" s="187"/>
      <c r="K193" s="187"/>
      <c r="L193" s="187"/>
      <c r="M193" s="187"/>
      <c r="N193" s="187"/>
      <c r="O193" s="187"/>
      <c r="P193" s="124">
        <f>+E193+J193</f>
        <v>0</v>
      </c>
      <c r="Q193" s="261">
        <f t="shared" si="30"/>
        <v>0</v>
      </c>
      <c r="R193" s="233"/>
      <c r="S193" s="236"/>
      <c r="T193" s="238"/>
      <c r="U193" s="12"/>
      <c r="V193" s="12"/>
      <c r="W193" s="8"/>
      <c r="X193" s="8"/>
      <c r="Y193" s="8"/>
      <c r="Z193" s="8"/>
      <c r="AA193" s="8"/>
      <c r="AB193" s="8"/>
      <c r="AC193" s="8"/>
      <c r="AD193" s="8"/>
      <c r="AE193" s="8"/>
      <c r="AF193" s="8"/>
      <c r="AG193" s="8"/>
      <c r="AH193" s="8"/>
      <c r="AI193" s="8"/>
      <c r="AJ193" s="8"/>
      <c r="AK193" s="8"/>
      <c r="AL193" s="8"/>
      <c r="AM193" s="8"/>
      <c r="AN193" s="8"/>
      <c r="AO193" s="8"/>
      <c r="AP193" s="8"/>
      <c r="AQ193" s="8"/>
      <c r="AR193" s="8"/>
      <c r="AS193" s="7"/>
      <c r="AT193" s="7"/>
      <c r="AU193" s="7"/>
      <c r="AV193" s="7"/>
      <c r="AW193" s="7"/>
      <c r="AX193" s="7"/>
      <c r="AY193" s="7"/>
      <c r="AZ193" s="7"/>
      <c r="BA193" s="7"/>
      <c r="BB193" s="7"/>
      <c r="BC193" s="7"/>
      <c r="BD193" s="7"/>
      <c r="BE193" s="7"/>
      <c r="BF193" s="7"/>
      <c r="BG193" s="7"/>
      <c r="BH193" s="7"/>
      <c r="BI193" s="7"/>
      <c r="BJ193" s="7"/>
      <c r="BK193" s="7"/>
      <c r="BL193" s="7"/>
      <c r="BM193" s="7"/>
      <c r="BN193" s="7"/>
    </row>
    <row r="194" spans="1:66" s="5" customFormat="1" ht="36.6" hidden="1" customHeight="1">
      <c r="A194" s="105" t="s">
        <v>191</v>
      </c>
      <c r="B194" s="101" t="s">
        <v>951</v>
      </c>
      <c r="C194" s="105" t="s">
        <v>38</v>
      </c>
      <c r="D194" s="140" t="s">
        <v>881</v>
      </c>
      <c r="E194" s="87">
        <f t="shared" si="28"/>
        <v>0</v>
      </c>
      <c r="F194" s="87">
        <f>200000-200000</f>
        <v>0</v>
      </c>
      <c r="G194" s="87"/>
      <c r="H194" s="87"/>
      <c r="I194" s="87"/>
      <c r="J194" s="87"/>
      <c r="K194" s="87"/>
      <c r="L194" s="87"/>
      <c r="M194" s="87"/>
      <c r="N194" s="87"/>
      <c r="O194" s="87"/>
      <c r="P194" s="87">
        <f t="shared" si="29"/>
        <v>0</v>
      </c>
      <c r="Q194" s="131">
        <f t="shared" si="30"/>
        <v>0</v>
      </c>
      <c r="R194" s="8"/>
      <c r="S194" s="12" t="e">
        <f>+E132-E133-E136-E179-E183-E192-E194+#REF!-#REF!-#REF!</f>
        <v>#REF!</v>
      </c>
      <c r="T194" s="12"/>
      <c r="U194" s="12"/>
      <c r="V194" s="12"/>
      <c r="W194" s="8"/>
      <c r="X194" s="8"/>
      <c r="Y194" s="8"/>
      <c r="Z194" s="8"/>
      <c r="AA194" s="8"/>
      <c r="AB194" s="8"/>
      <c r="AC194" s="8"/>
      <c r="AD194" s="8"/>
      <c r="AE194" s="8"/>
      <c r="AF194" s="8"/>
      <c r="AG194" s="8"/>
      <c r="AH194" s="8"/>
      <c r="AI194" s="8"/>
      <c r="AJ194" s="8"/>
      <c r="AK194" s="8"/>
      <c r="AL194" s="8"/>
      <c r="AM194" s="8"/>
      <c r="AN194" s="8"/>
      <c r="AO194" s="8"/>
      <c r="AP194" s="8"/>
      <c r="AQ194" s="8"/>
      <c r="AR194" s="8"/>
      <c r="AS194" s="7"/>
      <c r="AT194" s="7"/>
      <c r="AU194" s="7"/>
      <c r="AV194" s="7"/>
      <c r="AW194" s="7"/>
      <c r="AX194" s="7"/>
      <c r="AY194" s="7"/>
      <c r="AZ194" s="7"/>
      <c r="BA194" s="7"/>
      <c r="BB194" s="7"/>
      <c r="BC194" s="7"/>
      <c r="BD194" s="7"/>
      <c r="BE194" s="7"/>
      <c r="BF194" s="7"/>
      <c r="BG194" s="7"/>
      <c r="BH194" s="7"/>
      <c r="BI194" s="7"/>
      <c r="BJ194" s="7"/>
      <c r="BK194" s="7"/>
      <c r="BL194" s="7"/>
      <c r="BM194" s="7"/>
      <c r="BN194" s="7"/>
    </row>
    <row r="195" spans="1:66" s="5" customFormat="1" ht="53.4" hidden="1" customHeight="1">
      <c r="A195" s="188" t="s">
        <v>23</v>
      </c>
      <c r="B195" s="188" t="s">
        <v>897</v>
      </c>
      <c r="C195" s="188"/>
      <c r="D195" s="225" t="s">
        <v>210</v>
      </c>
      <c r="E195" s="123">
        <f>SUM(E196:E233)-E220-E202-E196-E219</f>
        <v>0</v>
      </c>
      <c r="F195" s="123">
        <f>SUM(F196:F233)-F220-F202-F196-F219</f>
        <v>0</v>
      </c>
      <c r="G195" s="123">
        <f t="shared" ref="G195:O195" si="34">SUM(G196:G233)-G220-G202-G196-G219</f>
        <v>0</v>
      </c>
      <c r="H195" s="123">
        <f t="shared" si="34"/>
        <v>0</v>
      </c>
      <c r="I195" s="123">
        <f t="shared" si="34"/>
        <v>0</v>
      </c>
      <c r="J195" s="123">
        <f t="shared" si="34"/>
        <v>0</v>
      </c>
      <c r="K195" s="123">
        <f t="shared" si="34"/>
        <v>0</v>
      </c>
      <c r="L195" s="123">
        <f t="shared" si="34"/>
        <v>0</v>
      </c>
      <c r="M195" s="123">
        <f t="shared" si="34"/>
        <v>0</v>
      </c>
      <c r="N195" s="123">
        <f t="shared" si="34"/>
        <v>0</v>
      </c>
      <c r="O195" s="123">
        <f t="shared" si="34"/>
        <v>0</v>
      </c>
      <c r="P195" s="123">
        <f t="shared" ref="P195:P223" si="35">+E195+J195</f>
        <v>0</v>
      </c>
      <c r="Q195" s="262">
        <f t="shared" si="30"/>
        <v>0</v>
      </c>
      <c r="R195" s="263"/>
      <c r="S195" s="236"/>
      <c r="T195" s="238"/>
      <c r="U195" s="34"/>
      <c r="V195" s="34"/>
      <c r="W195" s="15"/>
      <c r="X195" s="8"/>
      <c r="Y195" s="8"/>
      <c r="Z195" s="8"/>
      <c r="AA195" s="8"/>
      <c r="AB195" s="8"/>
      <c r="AC195" s="8"/>
      <c r="AD195" s="8"/>
      <c r="AE195" s="8"/>
      <c r="AF195" s="8"/>
      <c r="AG195" s="8"/>
      <c r="AH195" s="8"/>
      <c r="AI195" s="8"/>
      <c r="AJ195" s="8"/>
      <c r="AK195" s="8"/>
      <c r="AL195" s="8"/>
      <c r="AM195" s="8"/>
      <c r="AN195" s="8"/>
      <c r="AO195" s="8"/>
      <c r="AP195" s="8"/>
      <c r="AQ195" s="8"/>
      <c r="AR195" s="8"/>
      <c r="AS195" s="7"/>
      <c r="AT195" s="7"/>
      <c r="AU195" s="7"/>
      <c r="AV195" s="7"/>
      <c r="AW195" s="7"/>
      <c r="AX195" s="7"/>
      <c r="AY195" s="7"/>
      <c r="AZ195" s="7"/>
      <c r="BA195" s="7"/>
      <c r="BB195" s="7"/>
      <c r="BC195" s="7"/>
      <c r="BD195" s="7"/>
      <c r="BE195" s="7"/>
      <c r="BF195" s="7"/>
      <c r="BG195" s="7"/>
      <c r="BH195" s="7"/>
      <c r="BI195" s="7"/>
      <c r="BJ195" s="7"/>
      <c r="BK195" s="7"/>
      <c r="BL195" s="7"/>
      <c r="BM195" s="7"/>
      <c r="BN195" s="7"/>
    </row>
    <row r="196" spans="1:66" s="5" customFormat="1" ht="41.4" hidden="1">
      <c r="A196" s="113"/>
      <c r="B196" s="113"/>
      <c r="C196" s="113"/>
      <c r="D196" s="159" t="s">
        <v>635</v>
      </c>
      <c r="E196" s="97">
        <f t="shared" ref="E196:E225" si="36">+F196+I196</f>
        <v>0</v>
      </c>
      <c r="F196" s="97"/>
      <c r="G196" s="142"/>
      <c r="H196" s="142"/>
      <c r="I196" s="142"/>
      <c r="J196" s="97">
        <f t="shared" ref="J196:J201" si="37">+L196+O196</f>
        <v>0</v>
      </c>
      <c r="K196" s="142"/>
      <c r="L196" s="142"/>
      <c r="M196" s="142"/>
      <c r="N196" s="142"/>
      <c r="O196" s="97"/>
      <c r="P196" s="97">
        <f t="shared" si="35"/>
        <v>0</v>
      </c>
      <c r="Q196" s="131">
        <f t="shared" si="30"/>
        <v>0</v>
      </c>
      <c r="S196" s="6"/>
      <c r="T196" s="6"/>
      <c r="U196" s="6"/>
      <c r="V196" s="6"/>
    </row>
    <row r="197" spans="1:66" s="5" customFormat="1" ht="75.75" hidden="1" customHeight="1">
      <c r="A197" s="138" t="s">
        <v>872</v>
      </c>
      <c r="B197" s="138" t="s">
        <v>617</v>
      </c>
      <c r="C197" s="138" t="s">
        <v>276</v>
      </c>
      <c r="D197" s="4" t="s">
        <v>125</v>
      </c>
      <c r="E197" s="124">
        <f>+F197+I197</f>
        <v>0</v>
      </c>
      <c r="F197" s="124"/>
      <c r="G197" s="124"/>
      <c r="H197" s="124"/>
      <c r="I197" s="124"/>
      <c r="J197" s="124">
        <f t="shared" si="37"/>
        <v>0</v>
      </c>
      <c r="K197" s="124"/>
      <c r="L197" s="124"/>
      <c r="M197" s="124"/>
      <c r="N197" s="124"/>
      <c r="O197" s="124"/>
      <c r="P197" s="124">
        <f t="shared" si="35"/>
        <v>0</v>
      </c>
      <c r="Q197" s="131">
        <f t="shared" si="30"/>
        <v>0</v>
      </c>
      <c r="S197" s="6"/>
      <c r="T197" s="6"/>
      <c r="U197" s="6"/>
      <c r="V197" s="6"/>
    </row>
    <row r="198" spans="1:66" s="5" customFormat="1" ht="84" hidden="1" customHeight="1">
      <c r="A198" s="138" t="s">
        <v>873</v>
      </c>
      <c r="B198" s="138" t="s">
        <v>447</v>
      </c>
      <c r="C198" s="138" t="s">
        <v>996</v>
      </c>
      <c r="D198" s="4" t="s">
        <v>432</v>
      </c>
      <c r="E198" s="124">
        <f>+F198+I198</f>
        <v>0</v>
      </c>
      <c r="F198" s="124"/>
      <c r="G198" s="124"/>
      <c r="H198" s="124"/>
      <c r="I198" s="124"/>
      <c r="J198" s="124">
        <f t="shared" si="37"/>
        <v>0</v>
      </c>
      <c r="K198" s="124"/>
      <c r="L198" s="124"/>
      <c r="M198" s="124"/>
      <c r="N198" s="124"/>
      <c r="O198" s="124"/>
      <c r="P198" s="124">
        <f t="shared" si="35"/>
        <v>0</v>
      </c>
      <c r="Q198" s="131">
        <f t="shared" si="30"/>
        <v>0</v>
      </c>
      <c r="R198" s="234"/>
      <c r="S198" s="236"/>
      <c r="T198" s="238"/>
      <c r="U198" s="6"/>
      <c r="V198" s="6"/>
    </row>
    <row r="199" spans="1:66" s="5" customFormat="1" ht="62.4" hidden="1" customHeight="1">
      <c r="A199" s="138" t="s">
        <v>655</v>
      </c>
      <c r="B199" s="138" t="s">
        <v>937</v>
      </c>
      <c r="C199" s="138" t="s">
        <v>117</v>
      </c>
      <c r="D199" s="217" t="s">
        <v>235</v>
      </c>
      <c r="E199" s="124">
        <f t="shared" si="36"/>
        <v>0</v>
      </c>
      <c r="F199" s="124"/>
      <c r="G199" s="124"/>
      <c r="H199" s="124"/>
      <c r="I199" s="124"/>
      <c r="J199" s="124">
        <f t="shared" si="37"/>
        <v>0</v>
      </c>
      <c r="K199" s="124"/>
      <c r="L199" s="124"/>
      <c r="M199" s="124"/>
      <c r="N199" s="124"/>
      <c r="O199" s="124"/>
      <c r="P199" s="124">
        <f t="shared" si="35"/>
        <v>0</v>
      </c>
      <c r="Q199" s="131">
        <f t="shared" si="30"/>
        <v>0</v>
      </c>
      <c r="S199" s="6"/>
      <c r="T199" s="6"/>
      <c r="U199" s="6"/>
      <c r="V199" s="6"/>
    </row>
    <row r="200" spans="1:66" s="5" customFormat="1" ht="26.4" hidden="1">
      <c r="A200" s="113"/>
      <c r="B200" s="109"/>
      <c r="C200" s="109"/>
      <c r="D200" s="167" t="s">
        <v>352</v>
      </c>
      <c r="E200" s="115">
        <f t="shared" si="36"/>
        <v>0</v>
      </c>
      <c r="F200" s="115"/>
      <c r="G200" s="115"/>
      <c r="H200" s="115"/>
      <c r="I200" s="115"/>
      <c r="J200" s="94">
        <f t="shared" si="37"/>
        <v>0</v>
      </c>
      <c r="K200" s="115"/>
      <c r="L200" s="115"/>
      <c r="M200" s="115"/>
      <c r="N200" s="115"/>
      <c r="O200" s="115"/>
      <c r="P200" s="94">
        <f t="shared" si="35"/>
        <v>0</v>
      </c>
      <c r="Q200" s="131">
        <f t="shared" si="30"/>
        <v>0</v>
      </c>
      <c r="S200" s="6"/>
      <c r="T200" s="6"/>
      <c r="U200" s="6"/>
      <c r="V200" s="6"/>
    </row>
    <row r="201" spans="1:66" s="5" customFormat="1" ht="39.6" hidden="1">
      <c r="A201" s="113"/>
      <c r="B201" s="109" t="s">
        <v>448</v>
      </c>
      <c r="C201" s="109"/>
      <c r="D201" s="167" t="s">
        <v>597</v>
      </c>
      <c r="E201" s="115">
        <f t="shared" si="36"/>
        <v>0</v>
      </c>
      <c r="F201" s="115"/>
      <c r="G201" s="115"/>
      <c r="H201" s="115"/>
      <c r="I201" s="115"/>
      <c r="J201" s="94">
        <f t="shared" si="37"/>
        <v>0</v>
      </c>
      <c r="K201" s="115"/>
      <c r="L201" s="115"/>
      <c r="M201" s="115"/>
      <c r="N201" s="115"/>
      <c r="O201" s="115"/>
      <c r="P201" s="94">
        <f t="shared" si="35"/>
        <v>0</v>
      </c>
      <c r="Q201" s="131">
        <f t="shared" si="30"/>
        <v>0</v>
      </c>
      <c r="S201" s="6"/>
      <c r="T201" s="6"/>
      <c r="U201" s="6"/>
      <c r="V201" s="6"/>
    </row>
    <row r="202" spans="1:66" s="5" customFormat="1" ht="41.4" hidden="1">
      <c r="A202" s="113"/>
      <c r="B202" s="104"/>
      <c r="C202" s="104"/>
      <c r="D202" s="159" t="s">
        <v>635</v>
      </c>
      <c r="E202" s="97">
        <f t="shared" si="36"/>
        <v>0</v>
      </c>
      <c r="F202" s="97"/>
      <c r="G202" s="142"/>
      <c r="H202" s="142"/>
      <c r="I202" s="142"/>
      <c r="J202" s="97"/>
      <c r="K202" s="142"/>
      <c r="L202" s="142"/>
      <c r="M202" s="142"/>
      <c r="N202" s="142"/>
      <c r="O202" s="97"/>
      <c r="P202" s="97">
        <f t="shared" si="35"/>
        <v>0</v>
      </c>
      <c r="Q202" s="131">
        <f t="shared" si="30"/>
        <v>0</v>
      </c>
      <c r="S202" s="6"/>
      <c r="T202" s="6"/>
      <c r="U202" s="6"/>
      <c r="V202" s="6"/>
    </row>
    <row r="203" spans="1:66" s="5" customFormat="1" ht="39.6" hidden="1" customHeight="1">
      <c r="A203" s="138" t="s">
        <v>656</v>
      </c>
      <c r="B203" s="138" t="s">
        <v>236</v>
      </c>
      <c r="C203" s="138" t="s">
        <v>118</v>
      </c>
      <c r="D203" s="4" t="s">
        <v>924</v>
      </c>
      <c r="E203" s="124">
        <f t="shared" si="36"/>
        <v>0</v>
      </c>
      <c r="F203" s="124"/>
      <c r="G203" s="239"/>
      <c r="H203" s="239"/>
      <c r="I203" s="239"/>
      <c r="J203" s="187">
        <f t="shared" ref="J203:J211" si="38">+L203+O203</f>
        <v>0</v>
      </c>
      <c r="K203" s="212"/>
      <c r="L203" s="212"/>
      <c r="M203" s="239"/>
      <c r="N203" s="239"/>
      <c r="O203" s="124"/>
      <c r="P203" s="124">
        <f t="shared" si="35"/>
        <v>0</v>
      </c>
      <c r="Q203" s="131">
        <f t="shared" si="30"/>
        <v>0</v>
      </c>
      <c r="R203" s="234"/>
      <c r="S203" s="236"/>
      <c r="T203" s="238"/>
      <c r="U203" s="6"/>
      <c r="V203" s="6"/>
    </row>
    <row r="204" spans="1:66" s="5" customFormat="1" ht="41.4" hidden="1">
      <c r="A204" s="99" t="s">
        <v>657</v>
      </c>
      <c r="B204" s="99" t="s">
        <v>629</v>
      </c>
      <c r="C204" s="99" t="s">
        <v>628</v>
      </c>
      <c r="D204" s="156" t="s">
        <v>636</v>
      </c>
      <c r="E204" s="88">
        <f t="shared" si="36"/>
        <v>0</v>
      </c>
      <c r="F204" s="88"/>
      <c r="G204" s="88"/>
      <c r="H204" s="88"/>
      <c r="I204" s="88"/>
      <c r="J204" s="88">
        <f t="shared" si="38"/>
        <v>0</v>
      </c>
      <c r="K204" s="88"/>
      <c r="L204" s="88"/>
      <c r="M204" s="88"/>
      <c r="N204" s="88"/>
      <c r="O204" s="88"/>
      <c r="P204" s="88">
        <f t="shared" si="35"/>
        <v>0</v>
      </c>
      <c r="Q204" s="131">
        <f t="shared" si="30"/>
        <v>0</v>
      </c>
      <c r="R204" s="15"/>
      <c r="S204" s="34"/>
      <c r="T204" s="34"/>
      <c r="U204" s="34"/>
      <c r="V204" s="34"/>
      <c r="W204" s="15"/>
      <c r="X204" s="8"/>
      <c r="Y204" s="8"/>
      <c r="Z204" s="8"/>
      <c r="AA204" s="8"/>
      <c r="AB204" s="8"/>
      <c r="AC204" s="8"/>
      <c r="AD204" s="8"/>
      <c r="AE204" s="8"/>
      <c r="AF204" s="8"/>
      <c r="AG204" s="8"/>
      <c r="AH204" s="8"/>
      <c r="AI204" s="8"/>
      <c r="AJ204" s="8"/>
      <c r="AK204" s="8"/>
      <c r="AL204" s="8"/>
      <c r="AM204" s="8"/>
      <c r="AN204" s="8"/>
      <c r="AO204" s="8"/>
      <c r="AP204" s="8"/>
      <c r="AQ204" s="8"/>
      <c r="AR204" s="8"/>
      <c r="AS204" s="7"/>
      <c r="AT204" s="7"/>
      <c r="AU204" s="7"/>
      <c r="AV204" s="7"/>
      <c r="AW204" s="7"/>
      <c r="AX204" s="7"/>
      <c r="AY204" s="7"/>
      <c r="AZ204" s="7"/>
      <c r="BA204" s="7"/>
      <c r="BB204" s="7"/>
      <c r="BC204" s="7"/>
      <c r="BD204" s="7"/>
      <c r="BE204" s="7"/>
      <c r="BF204" s="7"/>
      <c r="BG204" s="7"/>
      <c r="BH204" s="7"/>
      <c r="BI204" s="7"/>
      <c r="BJ204" s="7"/>
      <c r="BK204" s="7"/>
      <c r="BL204" s="7"/>
      <c r="BM204" s="7"/>
      <c r="BN204" s="7"/>
    </row>
    <row r="205" spans="1:66" s="5" customFormat="1" ht="48.6" hidden="1" customHeight="1">
      <c r="A205" s="111" t="s">
        <v>658</v>
      </c>
      <c r="B205" s="111" t="s">
        <v>637</v>
      </c>
      <c r="C205" s="111" t="s">
        <v>119</v>
      </c>
      <c r="D205" s="2" t="s">
        <v>74</v>
      </c>
      <c r="E205" s="124">
        <f t="shared" si="36"/>
        <v>0</v>
      </c>
      <c r="F205" s="124"/>
      <c r="G205" s="124"/>
      <c r="H205" s="124"/>
      <c r="I205" s="124"/>
      <c r="J205" s="124">
        <f t="shared" si="38"/>
        <v>0</v>
      </c>
      <c r="K205" s="124"/>
      <c r="L205" s="124"/>
      <c r="M205" s="124"/>
      <c r="N205" s="124"/>
      <c r="O205" s="124"/>
      <c r="P205" s="124">
        <f t="shared" si="35"/>
        <v>0</v>
      </c>
      <c r="Q205" s="131">
        <f t="shared" si="30"/>
        <v>0</v>
      </c>
      <c r="R205" s="15"/>
      <c r="S205" s="34"/>
      <c r="T205" s="34"/>
      <c r="U205" s="34"/>
      <c r="V205" s="34"/>
      <c r="W205" s="15"/>
      <c r="X205" s="8"/>
      <c r="Y205" s="8"/>
      <c r="Z205" s="8"/>
      <c r="AA205" s="8"/>
      <c r="AB205" s="8"/>
      <c r="AC205" s="8"/>
      <c r="AD205" s="8"/>
      <c r="AE205" s="8"/>
      <c r="AF205" s="8"/>
      <c r="AG205" s="8"/>
      <c r="AH205" s="8"/>
      <c r="AI205" s="8"/>
      <c r="AJ205" s="8"/>
      <c r="AK205" s="8"/>
      <c r="AL205" s="8"/>
      <c r="AM205" s="8"/>
      <c r="AN205" s="8"/>
      <c r="AO205" s="8"/>
      <c r="AP205" s="8"/>
      <c r="AQ205" s="8"/>
      <c r="AR205" s="8"/>
      <c r="AS205" s="7"/>
      <c r="AT205" s="7"/>
      <c r="AU205" s="7"/>
      <c r="AV205" s="7"/>
      <c r="AW205" s="7"/>
      <c r="AX205" s="7"/>
      <c r="AY205" s="7"/>
      <c r="AZ205" s="7"/>
      <c r="BA205" s="7"/>
      <c r="BB205" s="7"/>
      <c r="BC205" s="7"/>
      <c r="BD205" s="7"/>
      <c r="BE205" s="7"/>
      <c r="BF205" s="7"/>
      <c r="BG205" s="7"/>
      <c r="BH205" s="7"/>
      <c r="BI205" s="7"/>
      <c r="BJ205" s="7"/>
      <c r="BK205" s="7"/>
      <c r="BL205" s="7"/>
      <c r="BM205" s="7"/>
      <c r="BN205" s="7"/>
    </row>
    <row r="206" spans="1:66" s="5" customFormat="1" ht="82.2" hidden="1" customHeight="1">
      <c r="A206" s="111" t="s">
        <v>659</v>
      </c>
      <c r="B206" s="111" t="s">
        <v>638</v>
      </c>
      <c r="C206" s="111" t="s">
        <v>120</v>
      </c>
      <c r="D206" s="157" t="s">
        <v>796</v>
      </c>
      <c r="E206" s="124">
        <f t="shared" si="36"/>
        <v>0</v>
      </c>
      <c r="F206" s="124"/>
      <c r="G206" s="124"/>
      <c r="H206" s="124"/>
      <c r="I206" s="124"/>
      <c r="J206" s="124">
        <f>+L206+O206</f>
        <v>0</v>
      </c>
      <c r="K206" s="124"/>
      <c r="L206" s="124"/>
      <c r="M206" s="124"/>
      <c r="N206" s="124"/>
      <c r="O206" s="124"/>
      <c r="P206" s="124">
        <f t="shared" si="35"/>
        <v>0</v>
      </c>
      <c r="Q206" s="261">
        <f t="shared" si="30"/>
        <v>0</v>
      </c>
      <c r="R206" s="15"/>
      <c r="S206" s="34"/>
      <c r="T206" s="34"/>
      <c r="U206" s="34"/>
      <c r="V206" s="34"/>
      <c r="W206" s="15"/>
      <c r="X206" s="8"/>
      <c r="Y206" s="8"/>
      <c r="Z206" s="8"/>
      <c r="AA206" s="8"/>
      <c r="AB206" s="8"/>
      <c r="AC206" s="8"/>
      <c r="AD206" s="8"/>
      <c r="AE206" s="8"/>
      <c r="AF206" s="8"/>
      <c r="AG206" s="8"/>
      <c r="AH206" s="8"/>
      <c r="AI206" s="8"/>
      <c r="AJ206" s="8"/>
      <c r="AK206" s="8"/>
      <c r="AL206" s="8"/>
      <c r="AM206" s="8"/>
      <c r="AN206" s="8"/>
      <c r="AO206" s="8"/>
      <c r="AP206" s="8"/>
      <c r="AQ206" s="8"/>
      <c r="AR206" s="8"/>
      <c r="AS206" s="7"/>
      <c r="AT206" s="7"/>
      <c r="AU206" s="7"/>
      <c r="AV206" s="7"/>
      <c r="AW206" s="7"/>
      <c r="AX206" s="7"/>
      <c r="AY206" s="7"/>
      <c r="AZ206" s="7"/>
      <c r="BA206" s="7"/>
      <c r="BB206" s="7"/>
      <c r="BC206" s="7"/>
      <c r="BD206" s="7"/>
      <c r="BE206" s="7"/>
      <c r="BF206" s="7"/>
      <c r="BG206" s="7"/>
      <c r="BH206" s="7"/>
      <c r="BI206" s="7"/>
      <c r="BJ206" s="7"/>
      <c r="BK206" s="7"/>
      <c r="BL206" s="7"/>
      <c r="BM206" s="7"/>
      <c r="BN206" s="7"/>
    </row>
    <row r="207" spans="1:66" s="5" customFormat="1" ht="148.5" hidden="1" customHeight="1">
      <c r="A207" s="111" t="s">
        <v>866</v>
      </c>
      <c r="B207" s="111" t="s">
        <v>888</v>
      </c>
      <c r="C207" s="111" t="s">
        <v>122</v>
      </c>
      <c r="D207" s="157" t="s">
        <v>1</v>
      </c>
      <c r="E207" s="124">
        <f>+F207+I207</f>
        <v>0</v>
      </c>
      <c r="F207" s="124"/>
      <c r="G207" s="124"/>
      <c r="H207" s="124"/>
      <c r="I207" s="124"/>
      <c r="J207" s="124">
        <f t="shared" si="38"/>
        <v>0</v>
      </c>
      <c r="K207" s="124"/>
      <c r="L207" s="124"/>
      <c r="M207" s="124"/>
      <c r="N207" s="124"/>
      <c r="O207" s="124"/>
      <c r="P207" s="124">
        <f t="shared" si="35"/>
        <v>0</v>
      </c>
      <c r="Q207" s="261">
        <f t="shared" si="30"/>
        <v>0</v>
      </c>
      <c r="R207" s="15"/>
      <c r="S207" s="34"/>
      <c r="T207" s="34"/>
      <c r="U207" s="34"/>
      <c r="V207" s="34"/>
      <c r="W207" s="15"/>
      <c r="X207" s="8"/>
      <c r="Y207" s="8"/>
      <c r="Z207" s="8"/>
      <c r="AA207" s="8"/>
      <c r="AB207" s="8"/>
      <c r="AC207" s="8"/>
      <c r="AD207" s="8"/>
      <c r="AE207" s="8"/>
      <c r="AF207" s="8"/>
      <c r="AG207" s="8"/>
      <c r="AH207" s="8"/>
      <c r="AI207" s="8"/>
      <c r="AJ207" s="8"/>
      <c r="AK207" s="8"/>
      <c r="AL207" s="8"/>
      <c r="AM207" s="8"/>
      <c r="AN207" s="8"/>
      <c r="AO207" s="8"/>
      <c r="AP207" s="8"/>
      <c r="AQ207" s="8"/>
      <c r="AR207" s="8"/>
      <c r="AS207" s="7"/>
      <c r="AT207" s="7"/>
      <c r="AU207" s="7"/>
      <c r="AV207" s="7"/>
      <c r="AW207" s="7"/>
      <c r="AX207" s="7"/>
      <c r="AY207" s="7"/>
      <c r="AZ207" s="7"/>
      <c r="BA207" s="7"/>
      <c r="BB207" s="7"/>
      <c r="BC207" s="7"/>
      <c r="BD207" s="7"/>
      <c r="BE207" s="7"/>
      <c r="BF207" s="7"/>
      <c r="BG207" s="7"/>
      <c r="BH207" s="7"/>
      <c r="BI207" s="7"/>
      <c r="BJ207" s="7"/>
      <c r="BK207" s="7"/>
      <c r="BL207" s="7"/>
      <c r="BM207" s="7"/>
      <c r="BN207" s="7"/>
    </row>
    <row r="208" spans="1:66" s="5" customFormat="1" ht="57" hidden="1" customHeight="1">
      <c r="A208" s="111" t="s">
        <v>234</v>
      </c>
      <c r="B208" s="111" t="s">
        <v>939</v>
      </c>
      <c r="C208" s="111" t="s">
        <v>726</v>
      </c>
      <c r="D208" s="157" t="s">
        <v>47</v>
      </c>
      <c r="E208" s="124">
        <f>+F208+I208</f>
        <v>0</v>
      </c>
      <c r="F208" s="124"/>
      <c r="G208" s="124"/>
      <c r="H208" s="124"/>
      <c r="I208" s="124"/>
      <c r="J208" s="124">
        <f t="shared" si="38"/>
        <v>0</v>
      </c>
      <c r="K208" s="124"/>
      <c r="L208" s="124"/>
      <c r="M208" s="124"/>
      <c r="N208" s="124"/>
      <c r="O208" s="124"/>
      <c r="P208" s="124">
        <f t="shared" si="35"/>
        <v>0</v>
      </c>
      <c r="Q208" s="131">
        <f t="shared" si="30"/>
        <v>0</v>
      </c>
      <c r="R208" s="15"/>
      <c r="S208" s="34"/>
      <c r="T208" s="34"/>
      <c r="U208" s="34"/>
      <c r="V208" s="34"/>
      <c r="W208" s="15"/>
      <c r="X208" s="8"/>
      <c r="Y208" s="8"/>
      <c r="Z208" s="8"/>
      <c r="AA208" s="8"/>
      <c r="AB208" s="8"/>
      <c r="AC208" s="8"/>
      <c r="AD208" s="8"/>
      <c r="AE208" s="8"/>
      <c r="AF208" s="8"/>
      <c r="AG208" s="8"/>
      <c r="AH208" s="8"/>
      <c r="AI208" s="8"/>
      <c r="AJ208" s="8"/>
      <c r="AK208" s="8"/>
      <c r="AL208" s="8"/>
      <c r="AM208" s="8"/>
      <c r="AN208" s="8"/>
      <c r="AO208" s="8"/>
      <c r="AP208" s="8"/>
      <c r="AQ208" s="8"/>
      <c r="AR208" s="8"/>
      <c r="AS208" s="7"/>
      <c r="AT208" s="7"/>
      <c r="AU208" s="7"/>
      <c r="AV208" s="7"/>
      <c r="AW208" s="7"/>
      <c r="AX208" s="7"/>
      <c r="AY208" s="7"/>
      <c r="AZ208" s="7"/>
      <c r="BA208" s="7"/>
      <c r="BB208" s="7"/>
      <c r="BC208" s="7"/>
      <c r="BD208" s="7"/>
      <c r="BE208" s="7"/>
      <c r="BF208" s="7"/>
      <c r="BG208" s="7"/>
      <c r="BH208" s="7"/>
      <c r="BI208" s="7"/>
      <c r="BJ208" s="7"/>
      <c r="BK208" s="7"/>
      <c r="BL208" s="7"/>
      <c r="BM208" s="7"/>
      <c r="BN208" s="7"/>
    </row>
    <row r="209" spans="1:66" s="5" customFormat="1" ht="57.75" hidden="1" customHeight="1">
      <c r="A209" s="111" t="s">
        <v>869</v>
      </c>
      <c r="B209" s="111" t="s">
        <v>842</v>
      </c>
      <c r="C209" s="111" t="s">
        <v>182</v>
      </c>
      <c r="D209" s="217" t="s">
        <v>75</v>
      </c>
      <c r="E209" s="124">
        <f>+F209+I209</f>
        <v>0</v>
      </c>
      <c r="F209" s="124"/>
      <c r="G209" s="124"/>
      <c r="H209" s="124"/>
      <c r="I209" s="124"/>
      <c r="J209" s="124">
        <f t="shared" si="38"/>
        <v>0</v>
      </c>
      <c r="K209" s="124"/>
      <c r="L209" s="124"/>
      <c r="M209" s="124"/>
      <c r="N209" s="124"/>
      <c r="O209" s="124"/>
      <c r="P209" s="124">
        <f t="shared" si="35"/>
        <v>0</v>
      </c>
      <c r="Q209" s="131">
        <f t="shared" si="30"/>
        <v>0</v>
      </c>
      <c r="R209" s="15"/>
      <c r="S209" s="34"/>
      <c r="T209" s="34"/>
      <c r="U209" s="34"/>
      <c r="V209" s="34"/>
      <c r="W209" s="15"/>
      <c r="X209" s="8"/>
      <c r="Y209" s="8"/>
      <c r="Z209" s="8"/>
      <c r="AA209" s="8"/>
      <c r="AB209" s="8"/>
      <c r="AC209" s="8"/>
      <c r="AD209" s="8"/>
      <c r="AE209" s="8"/>
      <c r="AF209" s="8"/>
      <c r="AG209" s="8"/>
      <c r="AH209" s="8"/>
      <c r="AI209" s="8"/>
      <c r="AJ209" s="8"/>
      <c r="AK209" s="8"/>
      <c r="AL209" s="8"/>
      <c r="AM209" s="8"/>
      <c r="AN209" s="8"/>
      <c r="AO209" s="8"/>
      <c r="AP209" s="8"/>
      <c r="AQ209" s="8"/>
      <c r="AR209" s="8"/>
      <c r="AS209" s="7"/>
      <c r="AT209" s="7"/>
      <c r="AU209" s="7"/>
      <c r="AV209" s="7"/>
      <c r="AW209" s="7"/>
      <c r="AX209" s="7"/>
      <c r="AY209" s="7"/>
      <c r="AZ209" s="7"/>
      <c r="BA209" s="7"/>
      <c r="BB209" s="7"/>
      <c r="BC209" s="7"/>
      <c r="BD209" s="7"/>
      <c r="BE209" s="7"/>
      <c r="BF209" s="7"/>
      <c r="BG209" s="7"/>
      <c r="BH209" s="7"/>
      <c r="BI209" s="7"/>
      <c r="BJ209" s="7"/>
      <c r="BK209" s="7"/>
      <c r="BL209" s="7"/>
      <c r="BM209" s="7"/>
      <c r="BN209" s="7"/>
    </row>
    <row r="210" spans="1:66" s="5" customFormat="1" ht="116.25" hidden="1" customHeight="1">
      <c r="A210" s="111" t="s">
        <v>865</v>
      </c>
      <c r="B210" s="111" t="s">
        <v>797</v>
      </c>
      <c r="C210" s="111" t="s">
        <v>121</v>
      </c>
      <c r="D210" s="4" t="s">
        <v>517</v>
      </c>
      <c r="E210" s="124">
        <f t="shared" si="36"/>
        <v>0</v>
      </c>
      <c r="F210" s="124"/>
      <c r="G210" s="124"/>
      <c r="H210" s="124"/>
      <c r="I210" s="124"/>
      <c r="J210" s="124">
        <f t="shared" si="38"/>
        <v>0</v>
      </c>
      <c r="K210" s="124"/>
      <c r="L210" s="124"/>
      <c r="M210" s="124"/>
      <c r="N210" s="124"/>
      <c r="O210" s="124"/>
      <c r="P210" s="124">
        <f t="shared" si="35"/>
        <v>0</v>
      </c>
      <c r="Q210" s="131">
        <f t="shared" si="30"/>
        <v>0</v>
      </c>
      <c r="R210" s="15"/>
      <c r="S210" s="34"/>
      <c r="T210" s="34"/>
      <c r="U210" s="34"/>
      <c r="V210" s="34"/>
      <c r="W210" s="15"/>
      <c r="X210" s="8"/>
      <c r="Y210" s="8"/>
      <c r="Z210" s="8"/>
      <c r="AA210" s="8"/>
      <c r="AB210" s="8"/>
      <c r="AC210" s="8"/>
      <c r="AD210" s="8"/>
      <c r="AE210" s="8"/>
      <c r="AF210" s="8"/>
      <c r="AG210" s="8"/>
      <c r="AH210" s="8"/>
      <c r="AI210" s="8"/>
      <c r="AJ210" s="8"/>
      <c r="AK210" s="8"/>
      <c r="AL210" s="8"/>
      <c r="AM210" s="8"/>
      <c r="AN210" s="8"/>
      <c r="AO210" s="8"/>
      <c r="AP210" s="8"/>
      <c r="AQ210" s="8"/>
      <c r="AR210" s="8"/>
      <c r="AS210" s="7"/>
      <c r="AT210" s="7"/>
      <c r="AU210" s="7"/>
      <c r="AV210" s="7"/>
      <c r="AW210" s="7"/>
      <c r="AX210" s="7"/>
      <c r="AY210" s="7"/>
      <c r="AZ210" s="7"/>
      <c r="BA210" s="7"/>
      <c r="BB210" s="7"/>
      <c r="BC210" s="7"/>
      <c r="BD210" s="7"/>
      <c r="BE210" s="7"/>
      <c r="BF210" s="7"/>
      <c r="BG210" s="7"/>
      <c r="BH210" s="7"/>
      <c r="BI210" s="7"/>
      <c r="BJ210" s="7"/>
      <c r="BK210" s="7"/>
      <c r="BL210" s="7"/>
      <c r="BM210" s="7"/>
      <c r="BN210" s="7"/>
    </row>
    <row r="211" spans="1:66" s="5" customFormat="1" ht="52.2" hidden="1" customHeight="1">
      <c r="A211" s="111" t="s">
        <v>867</v>
      </c>
      <c r="B211" s="111" t="s">
        <v>954</v>
      </c>
      <c r="C211" s="111" t="s">
        <v>590</v>
      </c>
      <c r="D211" s="4" t="s">
        <v>292</v>
      </c>
      <c r="E211" s="124">
        <f t="shared" si="36"/>
        <v>0</v>
      </c>
      <c r="F211" s="124"/>
      <c r="G211" s="124"/>
      <c r="H211" s="124"/>
      <c r="I211" s="124"/>
      <c r="J211" s="124">
        <f t="shared" si="38"/>
        <v>0</v>
      </c>
      <c r="K211" s="124"/>
      <c r="L211" s="124"/>
      <c r="M211" s="124"/>
      <c r="N211" s="124"/>
      <c r="O211" s="124"/>
      <c r="P211" s="124">
        <f t="shared" si="35"/>
        <v>0</v>
      </c>
      <c r="Q211" s="131">
        <f t="shared" si="30"/>
        <v>0</v>
      </c>
      <c r="R211" s="15"/>
      <c r="S211" s="34"/>
      <c r="T211" s="34"/>
      <c r="U211" s="34"/>
      <c r="V211" s="34"/>
      <c r="W211" s="15"/>
      <c r="X211" s="8"/>
      <c r="Y211" s="8"/>
      <c r="Z211" s="8"/>
      <c r="AA211" s="8"/>
      <c r="AB211" s="8"/>
      <c r="AC211" s="8"/>
      <c r="AD211" s="8"/>
      <c r="AE211" s="8"/>
      <c r="AF211" s="8"/>
      <c r="AG211" s="8"/>
      <c r="AH211" s="8"/>
      <c r="AI211" s="8"/>
      <c r="AJ211" s="8"/>
      <c r="AK211" s="8"/>
      <c r="AL211" s="8"/>
      <c r="AM211" s="8"/>
      <c r="AN211" s="8"/>
      <c r="AO211" s="8"/>
      <c r="AP211" s="8"/>
      <c r="AQ211" s="8"/>
      <c r="AR211" s="8"/>
      <c r="AS211" s="7"/>
      <c r="AT211" s="7"/>
      <c r="AU211" s="7"/>
      <c r="AV211" s="7"/>
      <c r="AW211" s="7"/>
      <c r="AX211" s="7"/>
      <c r="AY211" s="7"/>
      <c r="AZ211" s="7"/>
      <c r="BA211" s="7"/>
      <c r="BB211" s="7"/>
      <c r="BC211" s="7"/>
      <c r="BD211" s="7"/>
      <c r="BE211" s="7"/>
      <c r="BF211" s="7"/>
      <c r="BG211" s="7"/>
      <c r="BH211" s="7"/>
      <c r="BI211" s="7"/>
      <c r="BJ211" s="7"/>
      <c r="BK211" s="7"/>
      <c r="BL211" s="7"/>
      <c r="BM211" s="7"/>
      <c r="BN211" s="7"/>
    </row>
    <row r="212" spans="1:66" s="5" customFormat="1" ht="63" hidden="1" customHeight="1">
      <c r="A212" s="111" t="s">
        <v>770</v>
      </c>
      <c r="B212" s="111" t="s">
        <v>279</v>
      </c>
      <c r="C212" s="111" t="s">
        <v>392</v>
      </c>
      <c r="D212" s="4" t="s">
        <v>639</v>
      </c>
      <c r="E212" s="124">
        <f>+F212+I212</f>
        <v>0</v>
      </c>
      <c r="F212" s="124"/>
      <c r="G212" s="124"/>
      <c r="H212" s="124"/>
      <c r="I212" s="124"/>
      <c r="J212" s="124"/>
      <c r="K212" s="124"/>
      <c r="L212" s="124"/>
      <c r="M212" s="124"/>
      <c r="N212" s="124"/>
      <c r="O212" s="124"/>
      <c r="P212" s="124">
        <f t="shared" si="35"/>
        <v>0</v>
      </c>
      <c r="Q212" s="131">
        <f t="shared" si="30"/>
        <v>0</v>
      </c>
      <c r="R212" s="15"/>
      <c r="S212" s="34"/>
      <c r="T212" s="34"/>
      <c r="U212" s="34"/>
      <c r="V212" s="34"/>
      <c r="W212" s="15"/>
      <c r="X212" s="8"/>
      <c r="Y212" s="8"/>
      <c r="Z212" s="8"/>
      <c r="AA212" s="8"/>
      <c r="AB212" s="8"/>
      <c r="AC212" s="8"/>
      <c r="AD212" s="8"/>
      <c r="AE212" s="8"/>
      <c r="AF212" s="8"/>
      <c r="AG212" s="8"/>
      <c r="AH212" s="8"/>
      <c r="AI212" s="8"/>
      <c r="AJ212" s="8"/>
      <c r="AK212" s="8"/>
      <c r="AL212" s="8"/>
      <c r="AM212" s="8"/>
      <c r="AN212" s="8"/>
      <c r="AO212" s="8"/>
      <c r="AP212" s="8"/>
      <c r="AQ212" s="8"/>
      <c r="AR212" s="8"/>
      <c r="AS212" s="7"/>
      <c r="AT212" s="7"/>
      <c r="AU212" s="7"/>
      <c r="AV212" s="7"/>
      <c r="AW212" s="7"/>
      <c r="AX212" s="7"/>
      <c r="AY212" s="7"/>
      <c r="AZ212" s="7"/>
      <c r="BA212" s="7"/>
      <c r="BB212" s="7"/>
      <c r="BC212" s="7"/>
      <c r="BD212" s="7"/>
      <c r="BE212" s="7"/>
      <c r="BF212" s="7"/>
      <c r="BG212" s="7"/>
      <c r="BH212" s="7"/>
      <c r="BI212" s="7"/>
      <c r="BJ212" s="7"/>
      <c r="BK212" s="7"/>
      <c r="BL212" s="7"/>
      <c r="BM212" s="7"/>
      <c r="BN212" s="7"/>
    </row>
    <row r="213" spans="1:66" s="5" customFormat="1" ht="30.75" hidden="1" customHeight="1">
      <c r="A213" s="111" t="s">
        <v>893</v>
      </c>
      <c r="B213" s="111" t="s">
        <v>555</v>
      </c>
      <c r="C213" s="111" t="s">
        <v>392</v>
      </c>
      <c r="D213" s="140" t="s">
        <v>363</v>
      </c>
      <c r="E213" s="87">
        <f t="shared" si="36"/>
        <v>0</v>
      </c>
      <c r="F213" s="87"/>
      <c r="G213" s="87"/>
      <c r="H213" s="87"/>
      <c r="I213" s="87"/>
      <c r="J213" s="87"/>
      <c r="K213" s="87"/>
      <c r="L213" s="87"/>
      <c r="M213" s="87"/>
      <c r="N213" s="87"/>
      <c r="O213" s="87"/>
      <c r="P213" s="87">
        <f t="shared" si="35"/>
        <v>0</v>
      </c>
      <c r="Q213" s="131">
        <f t="shared" si="30"/>
        <v>0</v>
      </c>
      <c r="R213" s="15"/>
      <c r="S213" s="34"/>
      <c r="T213" s="34"/>
      <c r="U213" s="34"/>
      <c r="V213" s="34"/>
      <c r="W213" s="15"/>
      <c r="X213" s="8"/>
      <c r="Y213" s="8"/>
      <c r="Z213" s="8"/>
      <c r="AA213" s="8"/>
      <c r="AB213" s="8"/>
      <c r="AC213" s="8"/>
      <c r="AD213" s="8"/>
      <c r="AE213" s="8"/>
      <c r="AF213" s="8"/>
      <c r="AG213" s="8"/>
      <c r="AH213" s="8"/>
      <c r="AI213" s="8"/>
      <c r="AJ213" s="8"/>
      <c r="AK213" s="8"/>
      <c r="AL213" s="8"/>
      <c r="AM213" s="8"/>
      <c r="AN213" s="8"/>
      <c r="AO213" s="8"/>
      <c r="AP213" s="8"/>
      <c r="AQ213" s="8"/>
      <c r="AR213" s="8"/>
      <c r="AS213" s="7"/>
      <c r="AT213" s="7"/>
      <c r="AU213" s="7"/>
      <c r="AV213" s="7"/>
      <c r="AW213" s="7"/>
      <c r="AX213" s="7"/>
      <c r="AY213" s="7"/>
      <c r="AZ213" s="7"/>
      <c r="BA213" s="7"/>
      <c r="BB213" s="7"/>
      <c r="BC213" s="7"/>
      <c r="BD213" s="7"/>
      <c r="BE213" s="7"/>
      <c r="BF213" s="7"/>
      <c r="BG213" s="7"/>
      <c r="BH213" s="7"/>
      <c r="BI213" s="7"/>
      <c r="BJ213" s="7"/>
      <c r="BK213" s="7"/>
      <c r="BL213" s="7"/>
      <c r="BM213" s="7"/>
      <c r="BN213" s="7"/>
    </row>
    <row r="214" spans="1:66" s="5" customFormat="1" ht="113.25" hidden="1" customHeight="1">
      <c r="A214" s="111" t="s">
        <v>868</v>
      </c>
      <c r="B214" s="111" t="s">
        <v>987</v>
      </c>
      <c r="C214" s="111" t="s">
        <v>181</v>
      </c>
      <c r="D214" s="157" t="s">
        <v>841</v>
      </c>
      <c r="E214" s="124">
        <f t="shared" si="36"/>
        <v>0</v>
      </c>
      <c r="F214" s="124"/>
      <c r="G214" s="124"/>
      <c r="H214" s="124"/>
      <c r="I214" s="124"/>
      <c r="J214" s="124">
        <f>+L214+O214</f>
        <v>0</v>
      </c>
      <c r="K214" s="124"/>
      <c r="L214" s="124"/>
      <c r="M214" s="124"/>
      <c r="N214" s="124"/>
      <c r="O214" s="124"/>
      <c r="P214" s="124">
        <f t="shared" si="35"/>
        <v>0</v>
      </c>
      <c r="Q214" s="131">
        <f t="shared" si="30"/>
        <v>0</v>
      </c>
      <c r="R214" s="15"/>
      <c r="S214" s="34"/>
      <c r="T214" s="34"/>
      <c r="U214" s="34"/>
      <c r="V214" s="34"/>
      <c r="W214" s="15"/>
      <c r="X214" s="8"/>
      <c r="Y214" s="8"/>
      <c r="Z214" s="8"/>
      <c r="AA214" s="8"/>
      <c r="AB214" s="8"/>
      <c r="AC214" s="8"/>
      <c r="AD214" s="8"/>
      <c r="AE214" s="8"/>
      <c r="AF214" s="8"/>
      <c r="AG214" s="8"/>
      <c r="AH214" s="8"/>
      <c r="AI214" s="8"/>
      <c r="AJ214" s="8"/>
      <c r="AK214" s="8"/>
      <c r="AL214" s="8"/>
      <c r="AM214" s="8"/>
      <c r="AN214" s="8"/>
      <c r="AO214" s="8"/>
      <c r="AP214" s="8"/>
      <c r="AQ214" s="8"/>
      <c r="AR214" s="8"/>
      <c r="AS214" s="7"/>
      <c r="AT214" s="7"/>
      <c r="AU214" s="7"/>
      <c r="AV214" s="7"/>
      <c r="AW214" s="7"/>
      <c r="AX214" s="7"/>
      <c r="AY214" s="7"/>
      <c r="AZ214" s="7"/>
      <c r="BA214" s="7"/>
      <c r="BB214" s="7"/>
      <c r="BC214" s="7"/>
      <c r="BD214" s="7"/>
      <c r="BE214" s="7"/>
      <c r="BF214" s="7"/>
      <c r="BG214" s="7"/>
      <c r="BH214" s="7"/>
      <c r="BI214" s="7"/>
      <c r="BJ214" s="7"/>
      <c r="BK214" s="7"/>
      <c r="BL214" s="7"/>
      <c r="BM214" s="7"/>
      <c r="BN214" s="7"/>
    </row>
    <row r="215" spans="1:66" s="5" customFormat="1" ht="98.25" hidden="1" customHeight="1">
      <c r="A215" s="138" t="s">
        <v>76</v>
      </c>
      <c r="B215" s="138" t="s">
        <v>77</v>
      </c>
      <c r="C215" s="138" t="s">
        <v>106</v>
      </c>
      <c r="D215" s="240" t="s">
        <v>168</v>
      </c>
      <c r="E215" s="124">
        <f>+F215+I215</f>
        <v>0</v>
      </c>
      <c r="F215" s="124"/>
      <c r="G215" s="124"/>
      <c r="H215" s="124"/>
      <c r="I215" s="124"/>
      <c r="J215" s="124">
        <f>+L215+O215</f>
        <v>0</v>
      </c>
      <c r="K215" s="124"/>
      <c r="L215" s="124"/>
      <c r="M215" s="124"/>
      <c r="N215" s="124"/>
      <c r="O215" s="124"/>
      <c r="P215" s="124">
        <f t="shared" si="35"/>
        <v>0</v>
      </c>
      <c r="Q215" s="131">
        <f t="shared" si="30"/>
        <v>0</v>
      </c>
      <c r="R215" s="15"/>
      <c r="S215" s="34"/>
      <c r="T215" s="34"/>
      <c r="U215" s="34"/>
      <c r="V215" s="34"/>
      <c r="W215" s="15"/>
      <c r="X215" s="8"/>
      <c r="Y215" s="8"/>
      <c r="Z215" s="8"/>
      <c r="AA215" s="8"/>
      <c r="AB215" s="8"/>
      <c r="AC215" s="8"/>
      <c r="AD215" s="8"/>
      <c r="AE215" s="8"/>
      <c r="AF215" s="8"/>
      <c r="AG215" s="8"/>
      <c r="AH215" s="8"/>
      <c r="AI215" s="8"/>
      <c r="AJ215" s="8"/>
      <c r="AK215" s="8"/>
      <c r="AL215" s="8"/>
      <c r="AM215" s="8"/>
      <c r="AN215" s="8"/>
      <c r="AO215" s="8"/>
      <c r="AP215" s="8"/>
      <c r="AQ215" s="8"/>
      <c r="AR215" s="8"/>
      <c r="AS215" s="7"/>
      <c r="AT215" s="7"/>
      <c r="AU215" s="7"/>
      <c r="AV215" s="7"/>
      <c r="AW215" s="7"/>
      <c r="AX215" s="7"/>
      <c r="AY215" s="7"/>
      <c r="AZ215" s="7"/>
      <c r="BA215" s="7"/>
      <c r="BB215" s="7"/>
      <c r="BC215" s="7"/>
      <c r="BD215" s="7"/>
      <c r="BE215" s="7"/>
      <c r="BF215" s="7"/>
      <c r="BG215" s="7"/>
      <c r="BH215" s="7"/>
      <c r="BI215" s="7"/>
      <c r="BJ215" s="7"/>
      <c r="BK215" s="7"/>
      <c r="BL215" s="7"/>
      <c r="BM215" s="7"/>
      <c r="BN215" s="7"/>
    </row>
    <row r="216" spans="1:66" s="5" customFormat="1" ht="75" hidden="1" customHeight="1">
      <c r="A216" s="138" t="s">
        <v>933</v>
      </c>
      <c r="B216" s="138" t="s">
        <v>934</v>
      </c>
      <c r="C216" s="138" t="s">
        <v>107</v>
      </c>
      <c r="D216" s="240" t="s">
        <v>293</v>
      </c>
      <c r="E216" s="124">
        <f>+F216+I216</f>
        <v>0</v>
      </c>
      <c r="F216" s="124"/>
      <c r="G216" s="124"/>
      <c r="H216" s="124"/>
      <c r="I216" s="124"/>
      <c r="J216" s="124">
        <f>+L216+O216</f>
        <v>0</v>
      </c>
      <c r="K216" s="124"/>
      <c r="L216" s="124"/>
      <c r="M216" s="124"/>
      <c r="N216" s="124"/>
      <c r="O216" s="124"/>
      <c r="P216" s="124">
        <f t="shared" si="35"/>
        <v>0</v>
      </c>
      <c r="Q216" s="131">
        <f t="shared" si="30"/>
        <v>0</v>
      </c>
      <c r="R216" s="15"/>
      <c r="S216" s="34"/>
      <c r="T216" s="34"/>
      <c r="U216" s="34"/>
      <c r="V216" s="34"/>
      <c r="W216" s="15"/>
      <c r="X216" s="8"/>
      <c r="Y216" s="8"/>
      <c r="Z216" s="8"/>
      <c r="AA216" s="8"/>
      <c r="AB216" s="8"/>
      <c r="AC216" s="8"/>
      <c r="AD216" s="8"/>
      <c r="AE216" s="8"/>
      <c r="AF216" s="8"/>
      <c r="AG216" s="8"/>
      <c r="AH216" s="8"/>
      <c r="AI216" s="8"/>
      <c r="AJ216" s="8"/>
      <c r="AK216" s="8"/>
      <c r="AL216" s="8"/>
      <c r="AM216" s="8"/>
      <c r="AN216" s="8"/>
      <c r="AO216" s="8"/>
      <c r="AP216" s="8"/>
      <c r="AQ216" s="8"/>
      <c r="AR216" s="8"/>
      <c r="AS216" s="7"/>
      <c r="AT216" s="7"/>
      <c r="AU216" s="7"/>
      <c r="AV216" s="7"/>
      <c r="AW216" s="7"/>
      <c r="AX216" s="7"/>
      <c r="AY216" s="7"/>
      <c r="AZ216" s="7"/>
      <c r="BA216" s="7"/>
      <c r="BB216" s="7"/>
      <c r="BC216" s="7"/>
      <c r="BD216" s="7"/>
      <c r="BE216" s="7"/>
      <c r="BF216" s="7"/>
      <c r="BG216" s="7"/>
      <c r="BH216" s="7"/>
      <c r="BI216" s="7"/>
      <c r="BJ216" s="7"/>
      <c r="BK216" s="7"/>
      <c r="BL216" s="7"/>
      <c r="BM216" s="7"/>
      <c r="BN216" s="7"/>
    </row>
    <row r="217" spans="1:66" s="5" customFormat="1" ht="29.25" hidden="1" customHeight="1">
      <c r="A217" s="138" t="s">
        <v>870</v>
      </c>
      <c r="B217" s="138" t="s">
        <v>616</v>
      </c>
      <c r="C217" s="138" t="s">
        <v>107</v>
      </c>
      <c r="D217" s="169" t="s">
        <v>936</v>
      </c>
      <c r="E217" s="87">
        <f>+F217+I217</f>
        <v>0</v>
      </c>
      <c r="F217" s="87"/>
      <c r="G217" s="87"/>
      <c r="H217" s="87"/>
      <c r="I217" s="87"/>
      <c r="J217" s="87">
        <f>+L217+O217</f>
        <v>0</v>
      </c>
      <c r="K217" s="87"/>
      <c r="L217" s="87"/>
      <c r="M217" s="87"/>
      <c r="N217" s="87"/>
      <c r="O217" s="87"/>
      <c r="P217" s="87">
        <f t="shared" si="35"/>
        <v>0</v>
      </c>
      <c r="Q217" s="131">
        <f t="shared" si="30"/>
        <v>0</v>
      </c>
      <c r="R217" s="15"/>
      <c r="S217" s="34"/>
      <c r="T217" s="34"/>
      <c r="U217" s="34"/>
      <c r="V217" s="34"/>
      <c r="W217" s="15"/>
      <c r="X217" s="8"/>
      <c r="Y217" s="8"/>
      <c r="Z217" s="8"/>
      <c r="AA217" s="8"/>
      <c r="AB217" s="8"/>
      <c r="AC217" s="8"/>
      <c r="AD217" s="8"/>
      <c r="AE217" s="8"/>
      <c r="AF217" s="8"/>
      <c r="AG217" s="8"/>
      <c r="AH217" s="8"/>
      <c r="AI217" s="8"/>
      <c r="AJ217" s="8"/>
      <c r="AK217" s="8"/>
      <c r="AL217" s="8"/>
      <c r="AM217" s="8"/>
      <c r="AN217" s="8"/>
      <c r="AO217" s="8"/>
      <c r="AP217" s="8"/>
      <c r="AQ217" s="8"/>
      <c r="AR217" s="8"/>
      <c r="AS217" s="7"/>
      <c r="AT217" s="7"/>
      <c r="AU217" s="7"/>
      <c r="AV217" s="7"/>
      <c r="AW217" s="7"/>
      <c r="AX217" s="7"/>
      <c r="AY217" s="7"/>
      <c r="AZ217" s="7"/>
      <c r="BA217" s="7"/>
      <c r="BB217" s="7"/>
      <c r="BC217" s="7"/>
      <c r="BD217" s="7"/>
      <c r="BE217" s="7"/>
      <c r="BF217" s="7"/>
      <c r="BG217" s="7"/>
      <c r="BH217" s="7"/>
      <c r="BI217" s="7"/>
      <c r="BJ217" s="7"/>
      <c r="BK217" s="7"/>
      <c r="BL217" s="7"/>
      <c r="BM217" s="7"/>
      <c r="BN217" s="7"/>
    </row>
    <row r="218" spans="1:66" s="5" customFormat="1" ht="84.75" hidden="1" customHeight="1">
      <c r="A218" s="111" t="s">
        <v>169</v>
      </c>
      <c r="B218" s="111" t="s">
        <v>170</v>
      </c>
      <c r="C218" s="111" t="s">
        <v>355</v>
      </c>
      <c r="D218" s="243" t="s">
        <v>673</v>
      </c>
      <c r="E218" s="124">
        <f t="shared" si="36"/>
        <v>0</v>
      </c>
      <c r="F218" s="124"/>
      <c r="G218" s="124"/>
      <c r="H218" s="124"/>
      <c r="I218" s="124"/>
      <c r="J218" s="124">
        <f>+L218+O218</f>
        <v>0</v>
      </c>
      <c r="K218" s="124"/>
      <c r="L218" s="124"/>
      <c r="M218" s="124"/>
      <c r="N218" s="124"/>
      <c r="O218" s="124"/>
      <c r="P218" s="124">
        <f t="shared" si="35"/>
        <v>0</v>
      </c>
      <c r="Q218" s="261">
        <f t="shared" si="30"/>
        <v>0</v>
      </c>
      <c r="R218" s="8"/>
      <c r="S218" s="12"/>
      <c r="T218" s="12"/>
      <c r="U218" s="12"/>
      <c r="V218" s="12"/>
      <c r="W218" s="8"/>
      <c r="X218" s="8"/>
      <c r="Y218" s="8"/>
      <c r="Z218" s="8"/>
      <c r="AA218" s="8"/>
      <c r="AB218" s="8"/>
      <c r="AC218" s="8"/>
      <c r="AD218" s="8"/>
      <c r="AE218" s="8"/>
      <c r="AF218" s="8"/>
      <c r="AG218" s="8"/>
      <c r="AH218" s="8"/>
      <c r="AI218" s="8"/>
      <c r="AJ218" s="8"/>
      <c r="AK218" s="8"/>
      <c r="AL218" s="8"/>
      <c r="AM218" s="8"/>
      <c r="AN218" s="8"/>
      <c r="AO218" s="8"/>
      <c r="AP218" s="8"/>
      <c r="AQ218" s="8"/>
      <c r="AR218" s="8"/>
    </row>
    <row r="219" spans="1:66" s="5" customFormat="1" ht="30" hidden="1" customHeight="1">
      <c r="A219" s="105"/>
      <c r="B219" s="105"/>
      <c r="C219" s="105"/>
      <c r="D219" s="140" t="s">
        <v>364</v>
      </c>
      <c r="E219" s="87">
        <f t="shared" si="36"/>
        <v>0</v>
      </c>
      <c r="F219" s="87"/>
      <c r="G219" s="87"/>
      <c r="H219" s="87"/>
      <c r="I219" s="87"/>
      <c r="J219" s="87"/>
      <c r="K219" s="87"/>
      <c r="L219" s="87"/>
      <c r="M219" s="87"/>
      <c r="N219" s="87"/>
      <c r="O219" s="87"/>
      <c r="P219" s="87">
        <f t="shared" si="35"/>
        <v>0</v>
      </c>
      <c r="Q219" s="131">
        <f t="shared" si="30"/>
        <v>0</v>
      </c>
      <c r="R219" s="8"/>
      <c r="S219" s="12"/>
      <c r="T219" s="12"/>
      <c r="U219" s="12"/>
      <c r="V219" s="12"/>
      <c r="W219" s="8"/>
      <c r="X219" s="8"/>
      <c r="Y219" s="8"/>
      <c r="Z219" s="8"/>
      <c r="AA219" s="8"/>
      <c r="AB219" s="8"/>
      <c r="AC219" s="8"/>
      <c r="AD219" s="8"/>
      <c r="AE219" s="8"/>
      <c r="AF219" s="8"/>
      <c r="AG219" s="8"/>
      <c r="AH219" s="8"/>
      <c r="AI219" s="8"/>
      <c r="AJ219" s="8"/>
      <c r="AK219" s="8"/>
      <c r="AL219" s="8"/>
      <c r="AM219" s="8"/>
      <c r="AN219" s="8"/>
      <c r="AO219" s="8"/>
      <c r="AP219" s="8"/>
      <c r="AQ219" s="8"/>
      <c r="AR219" s="8"/>
    </row>
    <row r="220" spans="1:66" s="5" customFormat="1" ht="27.75" hidden="1" customHeight="1">
      <c r="A220" s="113"/>
      <c r="B220" s="113"/>
      <c r="C220" s="105"/>
      <c r="D220" s="166" t="s">
        <v>112</v>
      </c>
      <c r="E220" s="87">
        <f t="shared" si="36"/>
        <v>0</v>
      </c>
      <c r="F220" s="87"/>
      <c r="G220" s="87"/>
      <c r="H220" s="87"/>
      <c r="I220" s="87"/>
      <c r="J220" s="87">
        <f t="shared" ref="J220:J233" si="39">+L220+O220</f>
        <v>0</v>
      </c>
      <c r="K220" s="87"/>
      <c r="L220" s="87"/>
      <c r="M220" s="87"/>
      <c r="N220" s="87"/>
      <c r="O220" s="87"/>
      <c r="P220" s="87">
        <f t="shared" si="35"/>
        <v>0</v>
      </c>
      <c r="Q220" s="131">
        <f t="shared" si="30"/>
        <v>0</v>
      </c>
      <c r="R220" s="8"/>
      <c r="S220" s="12"/>
      <c r="T220" s="12"/>
      <c r="U220" s="12"/>
      <c r="V220" s="12"/>
      <c r="W220" s="8"/>
      <c r="X220" s="8"/>
      <c r="Y220" s="8"/>
      <c r="Z220" s="8"/>
      <c r="AA220" s="8"/>
      <c r="AB220" s="8"/>
      <c r="AC220" s="8"/>
      <c r="AD220" s="8"/>
      <c r="AE220" s="8"/>
      <c r="AF220" s="8"/>
      <c r="AG220" s="8"/>
      <c r="AH220" s="8"/>
      <c r="AI220" s="8"/>
      <c r="AJ220" s="8"/>
      <c r="AK220" s="8"/>
      <c r="AL220" s="8"/>
      <c r="AM220" s="8"/>
      <c r="AN220" s="8"/>
      <c r="AO220" s="8"/>
      <c r="AP220" s="8"/>
      <c r="AQ220" s="8"/>
      <c r="AR220" s="8"/>
    </row>
    <row r="221" spans="1:66" s="5" customFormat="1" ht="46.5" hidden="1" customHeight="1">
      <c r="A221" s="111"/>
      <c r="B221" s="111"/>
      <c r="C221" s="111"/>
      <c r="D221" s="152" t="s">
        <v>316</v>
      </c>
      <c r="E221" s="87">
        <f>+F221+I221</f>
        <v>0</v>
      </c>
      <c r="F221" s="87"/>
      <c r="G221" s="87"/>
      <c r="H221" s="87"/>
      <c r="I221" s="87"/>
      <c r="J221" s="87">
        <f t="shared" si="39"/>
        <v>0</v>
      </c>
      <c r="K221" s="87"/>
      <c r="L221" s="87"/>
      <c r="M221" s="87"/>
      <c r="N221" s="87"/>
      <c r="O221" s="87"/>
      <c r="P221" s="87">
        <f t="shared" si="35"/>
        <v>0</v>
      </c>
      <c r="Q221" s="131">
        <f t="shared" si="30"/>
        <v>0</v>
      </c>
      <c r="R221" s="8"/>
      <c r="S221" s="12"/>
      <c r="T221" s="12"/>
      <c r="U221" s="12"/>
      <c r="V221" s="12"/>
      <c r="W221" s="8"/>
      <c r="X221" s="8"/>
      <c r="Y221" s="8"/>
      <c r="Z221" s="8"/>
      <c r="AA221" s="8"/>
      <c r="AB221" s="8"/>
      <c r="AC221" s="8"/>
      <c r="AD221" s="8"/>
      <c r="AE221" s="8"/>
      <c r="AF221" s="8"/>
      <c r="AG221" s="8"/>
      <c r="AH221" s="8"/>
      <c r="AI221" s="8"/>
      <c r="AJ221" s="8"/>
      <c r="AK221" s="8"/>
      <c r="AL221" s="8"/>
      <c r="AM221" s="8"/>
      <c r="AN221" s="8"/>
      <c r="AO221" s="8"/>
      <c r="AP221" s="8"/>
      <c r="AQ221" s="8"/>
      <c r="AR221" s="8"/>
    </row>
    <row r="222" spans="1:66" s="5" customFormat="1" ht="42" hidden="1" customHeight="1">
      <c r="A222" s="111"/>
      <c r="B222" s="111"/>
      <c r="C222" s="111"/>
      <c r="D222" s="152" t="s">
        <v>317</v>
      </c>
      <c r="E222" s="87">
        <f>+F222+I222</f>
        <v>0</v>
      </c>
      <c r="F222" s="87"/>
      <c r="G222" s="87"/>
      <c r="H222" s="87"/>
      <c r="I222" s="87"/>
      <c r="J222" s="87">
        <f>+L222+O222</f>
        <v>0</v>
      </c>
      <c r="K222" s="87"/>
      <c r="L222" s="87"/>
      <c r="M222" s="87"/>
      <c r="N222" s="87"/>
      <c r="O222" s="87"/>
      <c r="P222" s="87">
        <f t="shared" si="35"/>
        <v>0</v>
      </c>
      <c r="Q222" s="131">
        <f t="shared" si="30"/>
        <v>0</v>
      </c>
      <c r="R222" s="8"/>
      <c r="S222" s="12"/>
      <c r="T222" s="12"/>
      <c r="U222" s="12"/>
      <c r="V222" s="12"/>
      <c r="W222" s="8"/>
      <c r="X222" s="8"/>
      <c r="Y222" s="8"/>
      <c r="Z222" s="8"/>
      <c r="AA222" s="8"/>
      <c r="AB222" s="8"/>
      <c r="AC222" s="8"/>
      <c r="AD222" s="8"/>
      <c r="AE222" s="8"/>
      <c r="AF222" s="8"/>
      <c r="AG222" s="8"/>
      <c r="AH222" s="8"/>
      <c r="AI222" s="8"/>
      <c r="AJ222" s="8"/>
      <c r="AK222" s="8"/>
      <c r="AL222" s="8"/>
      <c r="AM222" s="8"/>
      <c r="AN222" s="8"/>
      <c r="AO222" s="8"/>
      <c r="AP222" s="8"/>
      <c r="AQ222" s="8"/>
      <c r="AR222" s="8"/>
    </row>
    <row r="223" spans="1:66" s="5" customFormat="1" ht="52.5" hidden="1" customHeight="1">
      <c r="A223" s="111" t="s">
        <v>59</v>
      </c>
      <c r="B223" s="111" t="s">
        <v>60</v>
      </c>
      <c r="C223" s="111" t="s">
        <v>183</v>
      </c>
      <c r="D223" s="157" t="s">
        <v>843</v>
      </c>
      <c r="E223" s="124">
        <f>+F223+I223</f>
        <v>0</v>
      </c>
      <c r="F223" s="124"/>
      <c r="G223" s="124"/>
      <c r="H223" s="124"/>
      <c r="I223" s="124"/>
      <c r="J223" s="124">
        <f t="shared" si="39"/>
        <v>0</v>
      </c>
      <c r="K223" s="124"/>
      <c r="L223" s="124"/>
      <c r="M223" s="124"/>
      <c r="N223" s="124"/>
      <c r="O223" s="124"/>
      <c r="P223" s="124">
        <f t="shared" si="35"/>
        <v>0</v>
      </c>
      <c r="Q223" s="131">
        <f t="shared" si="30"/>
        <v>0</v>
      </c>
      <c r="R223" s="15"/>
      <c r="S223" s="34"/>
      <c r="T223" s="34"/>
      <c r="U223" s="34"/>
      <c r="V223" s="34"/>
      <c r="W223" s="15"/>
      <c r="X223" s="8"/>
      <c r="Y223" s="8"/>
      <c r="Z223" s="8"/>
      <c r="AA223" s="8"/>
      <c r="AB223" s="8"/>
      <c r="AC223" s="8"/>
      <c r="AD223" s="8"/>
      <c r="AE223" s="8"/>
      <c r="AF223" s="8"/>
      <c r="AG223" s="8"/>
      <c r="AH223" s="8"/>
      <c r="AI223" s="8"/>
      <c r="AJ223" s="8"/>
      <c r="AK223" s="8"/>
      <c r="AL223" s="8"/>
      <c r="AM223" s="8"/>
      <c r="AN223" s="8"/>
      <c r="AO223" s="8"/>
      <c r="AP223" s="8"/>
      <c r="AQ223" s="8"/>
      <c r="AR223" s="8"/>
      <c r="AS223" s="7"/>
      <c r="AT223" s="7"/>
      <c r="AU223" s="7"/>
      <c r="AV223" s="7"/>
      <c r="AW223" s="7"/>
      <c r="AX223" s="7"/>
      <c r="AY223" s="7"/>
      <c r="AZ223" s="7"/>
      <c r="BA223" s="7"/>
      <c r="BB223" s="7"/>
      <c r="BC223" s="7"/>
      <c r="BD223" s="7"/>
      <c r="BE223" s="7"/>
      <c r="BF223" s="7"/>
      <c r="BG223" s="7"/>
      <c r="BH223" s="7"/>
      <c r="BI223" s="7"/>
      <c r="BJ223" s="7"/>
      <c r="BK223" s="7"/>
      <c r="BL223" s="7"/>
      <c r="BM223" s="7"/>
      <c r="BN223" s="7"/>
    </row>
    <row r="224" spans="1:66" s="5" customFormat="1" ht="86.25" hidden="1" customHeight="1">
      <c r="A224" s="111" t="s">
        <v>209</v>
      </c>
      <c r="B224" s="111" t="s">
        <v>241</v>
      </c>
      <c r="C224" s="111" t="s">
        <v>351</v>
      </c>
      <c r="D224" s="217" t="s">
        <v>583</v>
      </c>
      <c r="E224" s="124">
        <f>+F224+I224</f>
        <v>0</v>
      </c>
      <c r="F224" s="124"/>
      <c r="G224" s="124"/>
      <c r="H224" s="124"/>
      <c r="I224" s="124"/>
      <c r="J224" s="124">
        <f t="shared" si="39"/>
        <v>0</v>
      </c>
      <c r="K224" s="124"/>
      <c r="L224" s="124"/>
      <c r="M224" s="124"/>
      <c r="N224" s="124"/>
      <c r="O224" s="124"/>
      <c r="P224" s="124">
        <f>+E224+J224</f>
        <v>0</v>
      </c>
      <c r="Q224" s="131">
        <f t="shared" si="30"/>
        <v>0</v>
      </c>
      <c r="R224" s="15"/>
      <c r="S224" s="34"/>
      <c r="T224" s="34"/>
      <c r="U224" s="34"/>
      <c r="V224" s="34"/>
      <c r="W224" s="15"/>
      <c r="X224" s="8"/>
      <c r="Y224" s="8"/>
      <c r="Z224" s="8"/>
      <c r="AA224" s="8"/>
      <c r="AB224" s="8"/>
      <c r="AC224" s="8"/>
      <c r="AD224" s="8"/>
      <c r="AE224" s="8"/>
      <c r="AF224" s="8"/>
      <c r="AG224" s="8"/>
      <c r="AH224" s="8"/>
      <c r="AI224" s="8"/>
      <c r="AJ224" s="8"/>
      <c r="AK224" s="8"/>
      <c r="AL224" s="8"/>
      <c r="AM224" s="8"/>
      <c r="AN224" s="8"/>
      <c r="AO224" s="8"/>
      <c r="AP224" s="8"/>
      <c r="AQ224" s="8"/>
      <c r="AR224" s="8"/>
      <c r="AS224" s="7"/>
      <c r="AT224" s="7"/>
      <c r="AU224" s="7"/>
      <c r="AV224" s="7"/>
      <c r="AW224" s="7"/>
      <c r="AX224" s="7"/>
      <c r="AY224" s="7"/>
      <c r="AZ224" s="7"/>
      <c r="BA224" s="7"/>
      <c r="BB224" s="7"/>
      <c r="BC224" s="7"/>
      <c r="BD224" s="7"/>
      <c r="BE224" s="7"/>
      <c r="BF224" s="7"/>
      <c r="BG224" s="7"/>
      <c r="BH224" s="7"/>
      <c r="BI224" s="7"/>
      <c r="BJ224" s="7"/>
      <c r="BK224" s="7"/>
      <c r="BL224" s="7"/>
      <c r="BM224" s="7"/>
      <c r="BN224" s="7"/>
    </row>
    <row r="225" spans="1:66" s="5" customFormat="1" ht="71.25" hidden="1" customHeight="1">
      <c r="A225" s="111" t="s">
        <v>473</v>
      </c>
      <c r="B225" s="111" t="s">
        <v>475</v>
      </c>
      <c r="C225" s="111" t="s">
        <v>561</v>
      </c>
      <c r="D225" s="157" t="s">
        <v>803</v>
      </c>
      <c r="E225" s="124">
        <f t="shared" si="36"/>
        <v>0</v>
      </c>
      <c r="F225" s="124">
        <f>150000-150000</f>
        <v>0</v>
      </c>
      <c r="G225" s="124"/>
      <c r="H225" s="124">
        <f>150000-150000</f>
        <v>0</v>
      </c>
      <c r="I225" s="124"/>
      <c r="J225" s="124">
        <f t="shared" si="39"/>
        <v>0</v>
      </c>
      <c r="K225" s="124"/>
      <c r="L225" s="124"/>
      <c r="M225" s="124"/>
      <c r="N225" s="124"/>
      <c r="O225" s="124"/>
      <c r="P225" s="124">
        <f t="shared" ref="P225:P233" si="40">+E225+J225</f>
        <v>0</v>
      </c>
      <c r="Q225" s="131">
        <f t="shared" si="30"/>
        <v>0</v>
      </c>
      <c r="R225" s="15"/>
      <c r="S225" s="34"/>
      <c r="T225" s="34"/>
      <c r="U225" s="34"/>
      <c r="V225" s="34"/>
      <c r="W225" s="15"/>
      <c r="X225" s="8"/>
      <c r="Y225" s="8"/>
      <c r="Z225" s="8"/>
      <c r="AA225" s="8"/>
      <c r="AB225" s="8"/>
      <c r="AC225" s="8"/>
      <c r="AD225" s="8"/>
      <c r="AE225" s="8"/>
      <c r="AF225" s="8"/>
      <c r="AG225" s="8"/>
      <c r="AH225" s="8"/>
      <c r="AI225" s="8"/>
      <c r="AJ225" s="8"/>
      <c r="AK225" s="8"/>
      <c r="AL225" s="8"/>
      <c r="AM225" s="8"/>
      <c r="AN225" s="8"/>
      <c r="AO225" s="8"/>
      <c r="AP225" s="8"/>
      <c r="AQ225" s="8"/>
      <c r="AR225" s="8"/>
      <c r="AS225" s="7"/>
      <c r="AT225" s="7"/>
      <c r="AU225" s="7"/>
      <c r="AV225" s="7"/>
      <c r="AW225" s="7"/>
      <c r="AX225" s="7"/>
      <c r="AY225" s="7"/>
      <c r="AZ225" s="7"/>
      <c r="BA225" s="7"/>
      <c r="BB225" s="7"/>
      <c r="BC225" s="7"/>
      <c r="BD225" s="7"/>
      <c r="BE225" s="7"/>
      <c r="BF225" s="7"/>
      <c r="BG225" s="7"/>
      <c r="BH225" s="7"/>
      <c r="BI225" s="7"/>
      <c r="BJ225" s="7"/>
      <c r="BK225" s="7"/>
      <c r="BL225" s="7"/>
      <c r="BM225" s="7"/>
      <c r="BN225" s="7"/>
    </row>
    <row r="226" spans="1:66" s="5" customFormat="1" ht="51" hidden="1" customHeight="1">
      <c r="A226" s="111" t="s">
        <v>474</v>
      </c>
      <c r="B226" s="111" t="s">
        <v>476</v>
      </c>
      <c r="C226" s="111" t="s">
        <v>354</v>
      </c>
      <c r="D226" s="157" t="s">
        <v>971</v>
      </c>
      <c r="E226" s="124">
        <f t="shared" ref="E226:E233" si="41">+F226+I226</f>
        <v>0</v>
      </c>
      <c r="F226" s="124"/>
      <c r="G226" s="124"/>
      <c r="H226" s="124"/>
      <c r="I226" s="124"/>
      <c r="J226" s="124">
        <f t="shared" si="39"/>
        <v>0</v>
      </c>
      <c r="K226" s="124"/>
      <c r="L226" s="124"/>
      <c r="M226" s="124"/>
      <c r="N226" s="124"/>
      <c r="O226" s="124"/>
      <c r="P226" s="124">
        <f t="shared" si="40"/>
        <v>0</v>
      </c>
      <c r="Q226" s="261">
        <f t="shared" si="30"/>
        <v>0</v>
      </c>
      <c r="R226" s="15"/>
      <c r="S226" s="34"/>
      <c r="T226" s="34"/>
      <c r="U226" s="34"/>
      <c r="V226" s="34"/>
      <c r="W226" s="15"/>
      <c r="X226" s="8"/>
      <c r="Y226" s="8"/>
      <c r="Z226" s="8"/>
      <c r="AA226" s="8"/>
      <c r="AB226" s="8"/>
      <c r="AC226" s="8"/>
      <c r="AD226" s="8"/>
      <c r="AE226" s="8"/>
      <c r="AF226" s="8"/>
      <c r="AG226" s="8"/>
      <c r="AH226" s="8"/>
      <c r="AI226" s="8"/>
      <c r="AJ226" s="8"/>
      <c r="AK226" s="8"/>
      <c r="AL226" s="8"/>
      <c r="AM226" s="8"/>
      <c r="AN226" s="8"/>
      <c r="AO226" s="8"/>
      <c r="AP226" s="8"/>
      <c r="AQ226" s="8"/>
      <c r="AR226" s="8"/>
      <c r="AS226" s="7"/>
      <c r="AT226" s="7"/>
      <c r="AU226" s="7"/>
      <c r="AV226" s="7"/>
      <c r="AW226" s="7"/>
      <c r="AX226" s="7"/>
      <c r="AY226" s="7"/>
      <c r="AZ226" s="7"/>
      <c r="BA226" s="7"/>
      <c r="BB226" s="7"/>
      <c r="BC226" s="7"/>
      <c r="BD226" s="7"/>
      <c r="BE226" s="7"/>
      <c r="BF226" s="7"/>
      <c r="BG226" s="7"/>
      <c r="BH226" s="7"/>
      <c r="BI226" s="7"/>
      <c r="BJ226" s="7"/>
      <c r="BK226" s="7"/>
      <c r="BL226" s="7"/>
      <c r="BM226" s="7"/>
      <c r="BN226" s="7"/>
    </row>
    <row r="227" spans="1:66" s="5" customFormat="1" ht="27.6" hidden="1">
      <c r="A227" s="102" t="s">
        <v>871</v>
      </c>
      <c r="B227" s="102" t="s">
        <v>266</v>
      </c>
      <c r="C227" s="102" t="s">
        <v>39</v>
      </c>
      <c r="D227" s="162" t="s">
        <v>267</v>
      </c>
      <c r="E227" s="88">
        <f t="shared" si="41"/>
        <v>0</v>
      </c>
      <c r="F227" s="88"/>
      <c r="G227" s="88"/>
      <c r="H227" s="88"/>
      <c r="I227" s="88"/>
      <c r="J227" s="88">
        <f t="shared" si="39"/>
        <v>0</v>
      </c>
      <c r="K227" s="88"/>
      <c r="L227" s="88"/>
      <c r="M227" s="88"/>
      <c r="N227" s="88"/>
      <c r="O227" s="88"/>
      <c r="P227" s="88">
        <f t="shared" si="40"/>
        <v>0</v>
      </c>
      <c r="Q227" s="131">
        <f t="shared" si="30"/>
        <v>0</v>
      </c>
      <c r="S227" s="51"/>
      <c r="T227" s="51"/>
      <c r="U227" s="51"/>
      <c r="V227" s="51"/>
    </row>
    <row r="228" spans="1:66" s="5" customFormat="1" ht="115.5" hidden="1" customHeight="1">
      <c r="A228" s="105" t="s">
        <v>416</v>
      </c>
      <c r="B228" s="105" t="s">
        <v>344</v>
      </c>
      <c r="C228" s="105" t="s">
        <v>695</v>
      </c>
      <c r="D228" s="182" t="s">
        <v>640</v>
      </c>
      <c r="E228" s="87">
        <f>+F228+I228</f>
        <v>0</v>
      </c>
      <c r="F228" s="87"/>
      <c r="G228" s="87"/>
      <c r="H228" s="87"/>
      <c r="I228" s="87"/>
      <c r="J228" s="87">
        <f>+L228+O228</f>
        <v>0</v>
      </c>
      <c r="K228" s="87"/>
      <c r="L228" s="87"/>
      <c r="M228" s="87"/>
      <c r="N228" s="87"/>
      <c r="O228" s="87"/>
      <c r="P228" s="87">
        <f>+E228+J228</f>
        <v>0</v>
      </c>
      <c r="Q228" s="131">
        <f t="shared" si="30"/>
        <v>0</v>
      </c>
      <c r="S228" s="51"/>
      <c r="T228" s="51"/>
      <c r="U228" s="51"/>
      <c r="V228" s="51"/>
    </row>
    <row r="229" spans="1:66" s="5" customFormat="1" ht="52.2" hidden="1" customHeight="1">
      <c r="A229" s="105" t="s">
        <v>874</v>
      </c>
      <c r="B229" s="105" t="s">
        <v>558</v>
      </c>
      <c r="C229" s="105" t="s">
        <v>58</v>
      </c>
      <c r="D229" s="140" t="s">
        <v>559</v>
      </c>
      <c r="E229" s="87">
        <f t="shared" si="41"/>
        <v>0</v>
      </c>
      <c r="F229" s="87"/>
      <c r="G229" s="87"/>
      <c r="H229" s="87"/>
      <c r="I229" s="87"/>
      <c r="J229" s="87">
        <f t="shared" si="39"/>
        <v>0</v>
      </c>
      <c r="K229" s="87"/>
      <c r="L229" s="87"/>
      <c r="M229" s="87"/>
      <c r="N229" s="87"/>
      <c r="O229" s="87"/>
      <c r="P229" s="87">
        <f t="shared" si="40"/>
        <v>0</v>
      </c>
      <c r="Q229" s="131">
        <f t="shared" si="30"/>
        <v>0</v>
      </c>
      <c r="S229" s="51"/>
      <c r="T229" s="51"/>
      <c r="U229" s="51"/>
      <c r="V229" s="51"/>
    </row>
    <row r="230" spans="1:66" s="5" customFormat="1" ht="47.4" hidden="1" customHeight="1">
      <c r="A230" s="105" t="s">
        <v>357</v>
      </c>
      <c r="B230" s="111" t="s">
        <v>358</v>
      </c>
      <c r="C230" s="111" t="s">
        <v>356</v>
      </c>
      <c r="D230" s="4" t="s">
        <v>359</v>
      </c>
      <c r="E230" s="124">
        <f t="shared" si="41"/>
        <v>0</v>
      </c>
      <c r="F230" s="124"/>
      <c r="G230" s="124"/>
      <c r="H230" s="124"/>
      <c r="I230" s="124"/>
      <c r="J230" s="124">
        <f t="shared" si="39"/>
        <v>0</v>
      </c>
      <c r="K230" s="124"/>
      <c r="L230" s="124"/>
      <c r="M230" s="124"/>
      <c r="N230" s="124"/>
      <c r="O230" s="124"/>
      <c r="P230" s="124">
        <f t="shared" si="40"/>
        <v>0</v>
      </c>
      <c r="Q230" s="262">
        <f t="shared" si="30"/>
        <v>0</v>
      </c>
      <c r="R230" s="265"/>
      <c r="S230" s="51"/>
      <c r="T230" s="51"/>
      <c r="U230" s="51"/>
      <c r="V230" s="51"/>
    </row>
    <row r="231" spans="1:66" s="5" customFormat="1" ht="72" hidden="1" customHeight="1">
      <c r="A231" s="111" t="s">
        <v>273</v>
      </c>
      <c r="B231" s="111" t="s">
        <v>947</v>
      </c>
      <c r="C231" s="101" t="s">
        <v>356</v>
      </c>
      <c r="D231" s="213" t="s">
        <v>489</v>
      </c>
      <c r="E231" s="124">
        <f t="shared" si="41"/>
        <v>0</v>
      </c>
      <c r="F231" s="124"/>
      <c r="G231" s="124"/>
      <c r="H231" s="124"/>
      <c r="I231" s="124"/>
      <c r="J231" s="124">
        <f t="shared" si="39"/>
        <v>0</v>
      </c>
      <c r="K231" s="124"/>
      <c r="L231" s="124"/>
      <c r="M231" s="124"/>
      <c r="N231" s="124"/>
      <c r="O231" s="124"/>
      <c r="P231" s="124">
        <f t="shared" si="40"/>
        <v>0</v>
      </c>
      <c r="Q231" s="131">
        <f t="shared" si="30"/>
        <v>0</v>
      </c>
      <c r="S231" s="51"/>
      <c r="T231" s="51"/>
      <c r="U231" s="51"/>
      <c r="V231" s="51"/>
    </row>
    <row r="232" spans="1:66" s="5" customFormat="1" ht="188.25" hidden="1" customHeight="1">
      <c r="A232" s="138" t="s">
        <v>418</v>
      </c>
      <c r="B232" s="138" t="s">
        <v>319</v>
      </c>
      <c r="C232" s="138" t="s">
        <v>943</v>
      </c>
      <c r="D232" s="241" t="s">
        <v>619</v>
      </c>
      <c r="E232" s="124">
        <f>+F232+I232</f>
        <v>0</v>
      </c>
      <c r="F232" s="124"/>
      <c r="G232" s="124"/>
      <c r="H232" s="124"/>
      <c r="I232" s="124"/>
      <c r="J232" s="124">
        <f t="shared" si="39"/>
        <v>0</v>
      </c>
      <c r="K232" s="124"/>
      <c r="L232" s="124"/>
      <c r="M232" s="124"/>
      <c r="N232" s="124"/>
      <c r="O232" s="124"/>
      <c r="P232" s="124">
        <f t="shared" si="40"/>
        <v>0</v>
      </c>
      <c r="Q232" s="131">
        <f t="shared" si="30"/>
        <v>0</v>
      </c>
      <c r="S232" s="51"/>
      <c r="T232" s="51"/>
      <c r="U232" s="51"/>
      <c r="V232" s="51"/>
    </row>
    <row r="233" spans="1:66" s="5" customFormat="1" ht="50.25" hidden="1" customHeight="1">
      <c r="A233" s="138" t="s">
        <v>875</v>
      </c>
      <c r="B233" s="138" t="s">
        <v>951</v>
      </c>
      <c r="C233" s="138" t="s">
        <v>38</v>
      </c>
      <c r="D233" s="4" t="s">
        <v>881</v>
      </c>
      <c r="E233" s="124">
        <f t="shared" si="41"/>
        <v>0</v>
      </c>
      <c r="F233" s="124"/>
      <c r="G233" s="124"/>
      <c r="H233" s="124"/>
      <c r="I233" s="124"/>
      <c r="J233" s="124">
        <f t="shared" si="39"/>
        <v>0</v>
      </c>
      <c r="K233" s="124"/>
      <c r="L233" s="124"/>
      <c r="M233" s="124"/>
      <c r="N233" s="124"/>
      <c r="O233" s="124"/>
      <c r="P233" s="124">
        <f t="shared" si="40"/>
        <v>0</v>
      </c>
      <c r="Q233" s="261">
        <f t="shared" si="30"/>
        <v>0</v>
      </c>
      <c r="R233" s="234"/>
      <c r="S233" s="236"/>
      <c r="T233" s="238"/>
      <c r="U233" s="51"/>
      <c r="V233" s="51"/>
    </row>
    <row r="234" spans="1:66" s="5" customFormat="1" ht="49.5" hidden="1" customHeight="1">
      <c r="A234" s="188" t="s">
        <v>388</v>
      </c>
      <c r="B234" s="188" t="s">
        <v>367</v>
      </c>
      <c r="C234" s="188"/>
      <c r="D234" s="215" t="s">
        <v>589</v>
      </c>
      <c r="E234" s="123">
        <f>+E235+E236+E239+E238+E241+E240+E237</f>
        <v>0</v>
      </c>
      <c r="F234" s="123">
        <f t="shared" ref="F234:O234" si="42">+F235+F236+F239+F238+F241+F240+F237</f>
        <v>0</v>
      </c>
      <c r="G234" s="123">
        <f t="shared" si="42"/>
        <v>0</v>
      </c>
      <c r="H234" s="123">
        <f t="shared" si="42"/>
        <v>0</v>
      </c>
      <c r="I234" s="123">
        <f t="shared" si="42"/>
        <v>0</v>
      </c>
      <c r="J234" s="123">
        <f t="shared" si="42"/>
        <v>0</v>
      </c>
      <c r="K234" s="123">
        <f t="shared" si="42"/>
        <v>0</v>
      </c>
      <c r="L234" s="123">
        <f t="shared" si="42"/>
        <v>0</v>
      </c>
      <c r="M234" s="123">
        <f t="shared" si="42"/>
        <v>0</v>
      </c>
      <c r="N234" s="123">
        <f t="shared" si="42"/>
        <v>0</v>
      </c>
      <c r="O234" s="123">
        <f t="shared" si="42"/>
        <v>0</v>
      </c>
      <c r="P234" s="123">
        <f t="shared" ref="P234:P244" si="43">+E234+J234</f>
        <v>0</v>
      </c>
      <c r="Q234" s="131">
        <f t="shared" si="30"/>
        <v>0</v>
      </c>
      <c r="R234" s="236"/>
      <c r="S234" s="236"/>
      <c r="T234" s="238"/>
      <c r="U234" s="51"/>
      <c r="V234" s="51"/>
    </row>
    <row r="235" spans="1:66" s="5" customFormat="1" ht="120.75" hidden="1" customHeight="1">
      <c r="A235" s="111" t="s">
        <v>819</v>
      </c>
      <c r="B235" s="111" t="s">
        <v>797</v>
      </c>
      <c r="C235" s="111" t="s">
        <v>121</v>
      </c>
      <c r="D235" s="4" t="s">
        <v>517</v>
      </c>
      <c r="E235" s="124">
        <f t="shared" ref="E235:E241" si="44">+F235+I235</f>
        <v>0</v>
      </c>
      <c r="F235" s="124"/>
      <c r="G235" s="124"/>
      <c r="H235" s="124"/>
      <c r="I235" s="124"/>
      <c r="J235" s="124">
        <f>+L235+O235</f>
        <v>0</v>
      </c>
      <c r="K235" s="124"/>
      <c r="L235" s="124"/>
      <c r="M235" s="124"/>
      <c r="N235" s="124"/>
      <c r="O235" s="124"/>
      <c r="P235" s="124">
        <f t="shared" si="43"/>
        <v>0</v>
      </c>
      <c r="Q235" s="131">
        <f t="shared" si="30"/>
        <v>0</v>
      </c>
      <c r="R235" s="234"/>
      <c r="S235" s="236"/>
      <c r="T235" s="238"/>
      <c r="U235" s="51"/>
      <c r="V235" s="51"/>
    </row>
    <row r="236" spans="1:66" s="5" customFormat="1" ht="54.75" hidden="1" customHeight="1">
      <c r="A236" s="111" t="s">
        <v>820</v>
      </c>
      <c r="B236" s="111" t="s">
        <v>553</v>
      </c>
      <c r="C236" s="111" t="s">
        <v>108</v>
      </c>
      <c r="D236" s="157" t="s">
        <v>554</v>
      </c>
      <c r="E236" s="124">
        <f t="shared" si="44"/>
        <v>0</v>
      </c>
      <c r="F236" s="124"/>
      <c r="G236" s="124"/>
      <c r="H236" s="124"/>
      <c r="I236" s="124"/>
      <c r="J236" s="124">
        <f>+L236+O236</f>
        <v>0</v>
      </c>
      <c r="K236" s="124"/>
      <c r="L236" s="124"/>
      <c r="M236" s="124"/>
      <c r="N236" s="124"/>
      <c r="O236" s="124"/>
      <c r="P236" s="124">
        <f t="shared" si="43"/>
        <v>0</v>
      </c>
      <c r="Q236" s="131">
        <f t="shared" si="30"/>
        <v>0</v>
      </c>
      <c r="R236" s="234"/>
      <c r="S236" s="236"/>
      <c r="T236" s="238"/>
      <c r="U236" s="51"/>
      <c r="V236" s="51"/>
    </row>
    <row r="237" spans="1:66" s="5" customFormat="1" ht="54.75" hidden="1" customHeight="1">
      <c r="A237" s="111" t="s">
        <v>978</v>
      </c>
      <c r="B237" s="111" t="s">
        <v>475</v>
      </c>
      <c r="C237" s="111" t="s">
        <v>561</v>
      </c>
      <c r="D237" s="157" t="s">
        <v>803</v>
      </c>
      <c r="E237" s="124">
        <f>+F237+I237</f>
        <v>0</v>
      </c>
      <c r="F237" s="124">
        <f>1500000-1500000</f>
        <v>0</v>
      </c>
      <c r="G237" s="124"/>
      <c r="H237" s="124"/>
      <c r="I237" s="124"/>
      <c r="J237" s="124">
        <f>+L237+O237</f>
        <v>0</v>
      </c>
      <c r="K237" s="124"/>
      <c r="L237" s="124"/>
      <c r="M237" s="124"/>
      <c r="N237" s="124"/>
      <c r="O237" s="124"/>
      <c r="P237" s="124">
        <f>+E237+J237</f>
        <v>0</v>
      </c>
      <c r="Q237" s="131">
        <f t="shared" si="30"/>
        <v>0</v>
      </c>
      <c r="R237" s="234"/>
      <c r="S237" s="236"/>
      <c r="T237" s="238"/>
      <c r="U237" s="51"/>
      <c r="V237" s="51"/>
    </row>
    <row r="238" spans="1:66" s="5" customFormat="1" ht="27.6" hidden="1">
      <c r="A238" s="101" t="s">
        <v>821</v>
      </c>
      <c r="B238" s="105" t="s">
        <v>266</v>
      </c>
      <c r="C238" s="105" t="s">
        <v>39</v>
      </c>
      <c r="D238" s="156" t="s">
        <v>267</v>
      </c>
      <c r="E238" s="115">
        <f t="shared" si="44"/>
        <v>0</v>
      </c>
      <c r="F238" s="115"/>
      <c r="G238" s="115"/>
      <c r="H238" s="115"/>
      <c r="I238" s="115"/>
      <c r="J238" s="87">
        <f>+L238+O238</f>
        <v>0</v>
      </c>
      <c r="K238" s="147"/>
      <c r="L238" s="147"/>
      <c r="M238" s="147"/>
      <c r="N238" s="147"/>
      <c r="O238" s="89">
        <f>5000000-5000000</f>
        <v>0</v>
      </c>
      <c r="P238" s="89">
        <f t="shared" si="43"/>
        <v>0</v>
      </c>
      <c r="Q238" s="131">
        <f t="shared" si="30"/>
        <v>0</v>
      </c>
      <c r="S238" s="51"/>
      <c r="T238" s="51"/>
      <c r="U238" s="51"/>
      <c r="V238" s="51"/>
    </row>
    <row r="239" spans="1:66" s="5" customFormat="1" ht="261" hidden="1" customHeight="1">
      <c r="A239" s="111" t="s">
        <v>822</v>
      </c>
      <c r="B239" s="111" t="s">
        <v>560</v>
      </c>
      <c r="C239" s="111" t="s">
        <v>109</v>
      </c>
      <c r="D239" s="140" t="s">
        <v>566</v>
      </c>
      <c r="E239" s="84">
        <f t="shared" si="44"/>
        <v>0</v>
      </c>
      <c r="F239" s="84"/>
      <c r="G239" s="119"/>
      <c r="H239" s="119"/>
      <c r="I239" s="119"/>
      <c r="J239" s="119"/>
      <c r="K239" s="119"/>
      <c r="L239" s="119"/>
      <c r="M239" s="119"/>
      <c r="N239" s="119"/>
      <c r="O239" s="119"/>
      <c r="P239" s="87">
        <f t="shared" si="43"/>
        <v>0</v>
      </c>
      <c r="Q239" s="131">
        <f t="shared" si="30"/>
        <v>0</v>
      </c>
      <c r="S239" s="51"/>
      <c r="T239" s="51"/>
      <c r="U239" s="51"/>
      <c r="V239" s="51"/>
    </row>
    <row r="240" spans="1:66" s="5" customFormat="1" ht="202.5" hidden="1" customHeight="1">
      <c r="A240" s="111" t="s">
        <v>318</v>
      </c>
      <c r="B240" s="111" t="s">
        <v>319</v>
      </c>
      <c r="C240" s="111" t="s">
        <v>695</v>
      </c>
      <c r="D240" s="232" t="s">
        <v>83</v>
      </c>
      <c r="E240" s="212">
        <f t="shared" si="44"/>
        <v>0</v>
      </c>
      <c r="F240" s="212"/>
      <c r="G240" s="227"/>
      <c r="H240" s="227"/>
      <c r="I240" s="212"/>
      <c r="J240" s="124">
        <f>+L240+O240</f>
        <v>0</v>
      </c>
      <c r="K240" s="227"/>
      <c r="L240" s="227"/>
      <c r="M240" s="227"/>
      <c r="N240" s="227"/>
      <c r="O240" s="212"/>
      <c r="P240" s="124">
        <f>+E240+J240</f>
        <v>0</v>
      </c>
      <c r="Q240" s="131">
        <f t="shared" si="30"/>
        <v>0</v>
      </c>
      <c r="R240" s="234"/>
      <c r="S240" s="236"/>
      <c r="T240" s="238">
        <f>+S240-R240</f>
        <v>0</v>
      </c>
      <c r="U240" s="51"/>
      <c r="V240" s="51"/>
    </row>
    <row r="241" spans="1:22" s="5" customFormat="1" ht="40.200000000000003" hidden="1" customHeight="1">
      <c r="A241" s="111" t="s">
        <v>952</v>
      </c>
      <c r="B241" s="111" t="s">
        <v>951</v>
      </c>
      <c r="C241" s="111" t="s">
        <v>38</v>
      </c>
      <c r="D241" s="4" t="s">
        <v>881</v>
      </c>
      <c r="E241" s="212">
        <f t="shared" si="44"/>
        <v>0</v>
      </c>
      <c r="F241" s="124"/>
      <c r="G241" s="227"/>
      <c r="H241" s="227"/>
      <c r="I241" s="212"/>
      <c r="J241" s="124">
        <f>+L241+O241</f>
        <v>0</v>
      </c>
      <c r="K241" s="212"/>
      <c r="L241" s="227"/>
      <c r="M241" s="227"/>
      <c r="N241" s="227"/>
      <c r="O241" s="212"/>
      <c r="P241" s="124">
        <f t="shared" si="43"/>
        <v>0</v>
      </c>
      <c r="Q241" s="131">
        <f t="shared" si="30"/>
        <v>0</v>
      </c>
      <c r="R241" s="234"/>
      <c r="S241" s="236"/>
      <c r="T241" s="238"/>
      <c r="U241" s="51"/>
      <c r="V241" s="51"/>
    </row>
    <row r="242" spans="1:22" s="5" customFormat="1" ht="53.4" hidden="1" customHeight="1">
      <c r="A242" s="188" t="s">
        <v>389</v>
      </c>
      <c r="B242" s="188" t="s">
        <v>592</v>
      </c>
      <c r="C242" s="188"/>
      <c r="D242" s="225" t="s">
        <v>396</v>
      </c>
      <c r="E242" s="123">
        <f>+E244+E245+E248+E250+E256+E258+E262+E266+E267+E278+E247+E246+E279+E273+E275</f>
        <v>0</v>
      </c>
      <c r="F242" s="123">
        <f t="shared" ref="F242:O242" si="45">+F244+F245+F248+F250+F256+F258+F262+F266+F267+F278+F247+F246+F279+F273+F275</f>
        <v>0</v>
      </c>
      <c r="G242" s="123">
        <f t="shared" si="45"/>
        <v>0</v>
      </c>
      <c r="H242" s="123">
        <f t="shared" si="45"/>
        <v>0</v>
      </c>
      <c r="I242" s="123">
        <f t="shared" si="45"/>
        <v>0</v>
      </c>
      <c r="J242" s="123">
        <f t="shared" si="45"/>
        <v>0</v>
      </c>
      <c r="K242" s="123">
        <f t="shared" si="45"/>
        <v>0</v>
      </c>
      <c r="L242" s="123">
        <f t="shared" si="45"/>
        <v>0</v>
      </c>
      <c r="M242" s="123">
        <f t="shared" si="45"/>
        <v>0</v>
      </c>
      <c r="N242" s="123">
        <f t="shared" si="45"/>
        <v>0</v>
      </c>
      <c r="O242" s="123">
        <f t="shared" si="45"/>
        <v>0</v>
      </c>
      <c r="P242" s="123">
        <f t="shared" si="43"/>
        <v>0</v>
      </c>
      <c r="Q242" s="261">
        <f t="shared" si="30"/>
        <v>0</v>
      </c>
      <c r="R242" s="236"/>
      <c r="S242" s="236"/>
      <c r="T242" s="238"/>
      <c r="U242" s="51"/>
      <c r="V242" s="51"/>
    </row>
    <row r="243" spans="1:22" s="5" customFormat="1" hidden="1">
      <c r="A243" s="106"/>
      <c r="B243" s="106"/>
      <c r="C243" s="106"/>
      <c r="D243" s="153"/>
      <c r="E243" s="115">
        <f t="shared" ref="E243:E277" si="46">+F243+I243</f>
        <v>0</v>
      </c>
      <c r="F243" s="115"/>
      <c r="G243" s="115"/>
      <c r="H243" s="115"/>
      <c r="I243" s="115"/>
      <c r="J243" s="115">
        <f t="shared" ref="J243:J248" si="47">+L243+O243</f>
        <v>0</v>
      </c>
      <c r="K243" s="115"/>
      <c r="L243" s="115"/>
      <c r="M243" s="115"/>
      <c r="N243" s="115"/>
      <c r="O243" s="115"/>
      <c r="P243" s="115">
        <f t="shared" si="43"/>
        <v>0</v>
      </c>
      <c r="Q243" s="131">
        <f t="shared" si="30"/>
        <v>0</v>
      </c>
      <c r="S243" s="51"/>
      <c r="T243" s="51"/>
      <c r="U243" s="51"/>
      <c r="V243" s="51"/>
    </row>
    <row r="244" spans="1:22" s="5" customFormat="1" ht="55.2" hidden="1">
      <c r="A244" s="111" t="s">
        <v>464</v>
      </c>
      <c r="B244" s="111" t="s">
        <v>762</v>
      </c>
      <c r="C244" s="111" t="s">
        <v>765</v>
      </c>
      <c r="D244" s="245" t="s">
        <v>144</v>
      </c>
      <c r="E244" s="124">
        <f>+F244+I244</f>
        <v>0</v>
      </c>
      <c r="F244" s="124"/>
      <c r="G244" s="124"/>
      <c r="H244" s="124"/>
      <c r="I244" s="124"/>
      <c r="J244" s="124">
        <f>+L244+O244</f>
        <v>0</v>
      </c>
      <c r="K244" s="124"/>
      <c r="L244" s="124"/>
      <c r="M244" s="124"/>
      <c r="N244" s="124"/>
      <c r="O244" s="124"/>
      <c r="P244" s="124">
        <f t="shared" si="43"/>
        <v>0</v>
      </c>
      <c r="Q244" s="131">
        <f t="shared" si="30"/>
        <v>0</v>
      </c>
      <c r="S244" s="51"/>
      <c r="T244" s="51"/>
      <c r="U244" s="51"/>
      <c r="V244" s="51"/>
    </row>
    <row r="245" spans="1:22" s="5" customFormat="1" ht="69.75" hidden="1" customHeight="1">
      <c r="A245" s="111" t="s">
        <v>465</v>
      </c>
      <c r="B245" s="111" t="s">
        <v>763</v>
      </c>
      <c r="C245" s="111" t="s">
        <v>765</v>
      </c>
      <c r="D245" s="245" t="s">
        <v>280</v>
      </c>
      <c r="E245" s="124">
        <f t="shared" si="46"/>
        <v>0</v>
      </c>
      <c r="F245" s="124"/>
      <c r="G245" s="124"/>
      <c r="H245" s="124"/>
      <c r="I245" s="124"/>
      <c r="J245" s="124">
        <f t="shared" si="47"/>
        <v>0</v>
      </c>
      <c r="K245" s="124"/>
      <c r="L245" s="124"/>
      <c r="M245" s="124"/>
      <c r="N245" s="124"/>
      <c r="O245" s="124"/>
      <c r="P245" s="124">
        <f t="shared" ref="P245:P277" si="48">+E245+J245</f>
        <v>0</v>
      </c>
      <c r="Q245" s="131">
        <f t="shared" si="30"/>
        <v>0</v>
      </c>
      <c r="R245" s="234"/>
      <c r="S245" s="236"/>
      <c r="T245" s="238"/>
      <c r="U245" s="51"/>
      <c r="V245" s="51"/>
    </row>
    <row r="246" spans="1:22" s="5" customFormat="1" ht="41.25" hidden="1" customHeight="1">
      <c r="A246" s="111" t="s">
        <v>661</v>
      </c>
      <c r="B246" s="111" t="s">
        <v>662</v>
      </c>
      <c r="C246" s="111" t="s">
        <v>663</v>
      </c>
      <c r="D246" s="152" t="s">
        <v>664</v>
      </c>
      <c r="E246" s="87">
        <f t="shared" si="46"/>
        <v>0</v>
      </c>
      <c r="F246" s="87"/>
      <c r="G246" s="87"/>
      <c r="H246" s="87"/>
      <c r="I246" s="87"/>
      <c r="J246" s="87">
        <f t="shared" si="47"/>
        <v>0</v>
      </c>
      <c r="K246" s="87"/>
      <c r="L246" s="87"/>
      <c r="M246" s="87"/>
      <c r="N246" s="87"/>
      <c r="O246" s="87"/>
      <c r="P246" s="87">
        <f>+E246+J246</f>
        <v>0</v>
      </c>
      <c r="Q246" s="131">
        <f t="shared" si="30"/>
        <v>0</v>
      </c>
      <c r="S246" s="51"/>
      <c r="T246" s="51"/>
      <c r="U246" s="51"/>
      <c r="V246" s="51"/>
    </row>
    <row r="247" spans="1:22" s="5" customFormat="1" ht="41.25" hidden="1" customHeight="1">
      <c r="A247" s="111" t="s">
        <v>660</v>
      </c>
      <c r="B247" s="111" t="s">
        <v>645</v>
      </c>
      <c r="C247" s="111" t="s">
        <v>110</v>
      </c>
      <c r="D247" s="157" t="s">
        <v>646</v>
      </c>
      <c r="E247" s="124">
        <f t="shared" si="46"/>
        <v>0</v>
      </c>
      <c r="F247" s="124"/>
      <c r="G247" s="124"/>
      <c r="H247" s="124"/>
      <c r="I247" s="124"/>
      <c r="J247" s="124">
        <f t="shared" si="47"/>
        <v>0</v>
      </c>
      <c r="K247" s="124"/>
      <c r="L247" s="124"/>
      <c r="M247" s="124"/>
      <c r="N247" s="124"/>
      <c r="O247" s="124"/>
      <c r="P247" s="124">
        <f t="shared" si="48"/>
        <v>0</v>
      </c>
      <c r="Q247" s="131">
        <f t="shared" ref="Q247:Q312" si="49">+P247</f>
        <v>0</v>
      </c>
      <c r="R247" s="234"/>
      <c r="S247" s="236"/>
      <c r="T247" s="238"/>
      <c r="U247" s="51"/>
      <c r="V247" s="51"/>
    </row>
    <row r="248" spans="1:22" s="5" customFormat="1" ht="41.25" hidden="1" customHeight="1">
      <c r="A248" s="111" t="s">
        <v>96</v>
      </c>
      <c r="B248" s="111" t="s">
        <v>921</v>
      </c>
      <c r="C248" s="111" t="s">
        <v>480</v>
      </c>
      <c r="D248" s="152" t="s">
        <v>477</v>
      </c>
      <c r="E248" s="84">
        <f t="shared" si="46"/>
        <v>0</v>
      </c>
      <c r="F248" s="84"/>
      <c r="G248" s="84"/>
      <c r="H248" s="84"/>
      <c r="I248" s="84"/>
      <c r="J248" s="89">
        <f t="shared" si="47"/>
        <v>0</v>
      </c>
      <c r="K248" s="87"/>
      <c r="L248" s="87"/>
      <c r="M248" s="87"/>
      <c r="N248" s="87"/>
      <c r="O248" s="87"/>
      <c r="P248" s="87">
        <f t="shared" si="48"/>
        <v>0</v>
      </c>
      <c r="Q248" s="131">
        <f t="shared" si="49"/>
        <v>0</v>
      </c>
      <c r="S248" s="51"/>
      <c r="T248" s="51"/>
      <c r="U248" s="51"/>
      <c r="V248" s="51"/>
    </row>
    <row r="249" spans="1:22" s="5" customFormat="1" ht="53.25" hidden="1" customHeight="1">
      <c r="A249" s="106"/>
      <c r="B249" s="103"/>
      <c r="C249" s="103"/>
      <c r="D249" s="165" t="s">
        <v>294</v>
      </c>
      <c r="E249" s="84">
        <f t="shared" si="46"/>
        <v>0</v>
      </c>
      <c r="F249" s="84"/>
      <c r="G249" s="84"/>
      <c r="H249" s="84"/>
      <c r="I249" s="84"/>
      <c r="J249" s="94"/>
      <c r="K249" s="94"/>
      <c r="L249" s="94"/>
      <c r="M249" s="94"/>
      <c r="N249" s="94"/>
      <c r="O249" s="94"/>
      <c r="P249" s="94">
        <f t="shared" si="48"/>
        <v>0</v>
      </c>
      <c r="Q249" s="131">
        <f t="shared" si="49"/>
        <v>0</v>
      </c>
      <c r="S249" s="51"/>
      <c r="T249" s="51"/>
      <c r="U249" s="51"/>
      <c r="V249" s="51"/>
    </row>
    <row r="250" spans="1:22" s="5" customFormat="1" ht="73.5" hidden="1" customHeight="1">
      <c r="A250" s="111">
        <v>1014020</v>
      </c>
      <c r="B250" s="111" t="s">
        <v>919</v>
      </c>
      <c r="C250" s="111" t="s">
        <v>479</v>
      </c>
      <c r="D250" s="157" t="s">
        <v>137</v>
      </c>
      <c r="E250" s="212">
        <f t="shared" si="46"/>
        <v>0</v>
      </c>
      <c r="F250" s="212"/>
      <c r="G250" s="212"/>
      <c r="H250" s="212"/>
      <c r="I250" s="212"/>
      <c r="J250" s="116">
        <f>+L250+O250</f>
        <v>0</v>
      </c>
      <c r="K250" s="124"/>
      <c r="L250" s="124"/>
      <c r="M250" s="124"/>
      <c r="N250" s="124"/>
      <c r="O250" s="124"/>
      <c r="P250" s="124">
        <f t="shared" si="48"/>
        <v>0</v>
      </c>
      <c r="Q250" s="131">
        <f t="shared" si="49"/>
        <v>0</v>
      </c>
      <c r="R250" s="234"/>
      <c r="S250" s="236"/>
      <c r="T250" s="238"/>
      <c r="U250" s="51"/>
      <c r="V250" s="51"/>
    </row>
    <row r="251" spans="1:22" s="5" customFormat="1" ht="38.25" hidden="1" customHeight="1">
      <c r="A251" s="106"/>
      <c r="B251" s="103"/>
      <c r="C251" s="103"/>
      <c r="D251" s="152" t="s">
        <v>366</v>
      </c>
      <c r="E251" s="84">
        <f t="shared" si="46"/>
        <v>0</v>
      </c>
      <c r="F251" s="84"/>
      <c r="G251" s="84"/>
      <c r="H251" s="84"/>
      <c r="I251" s="84"/>
      <c r="J251" s="89"/>
      <c r="K251" s="87"/>
      <c r="L251" s="87"/>
      <c r="M251" s="87"/>
      <c r="N251" s="87"/>
      <c r="O251" s="87"/>
      <c r="P251" s="89">
        <f t="shared" si="48"/>
        <v>0</v>
      </c>
      <c r="Q251" s="131">
        <f t="shared" si="49"/>
        <v>0</v>
      </c>
      <c r="S251" s="51"/>
      <c r="T251" s="51"/>
      <c r="U251" s="51"/>
      <c r="V251" s="51"/>
    </row>
    <row r="252" spans="1:22" s="5" customFormat="1" ht="45" hidden="1" customHeight="1">
      <c r="A252" s="106"/>
      <c r="B252" s="103"/>
      <c r="C252" s="103"/>
      <c r="D252" s="165" t="s">
        <v>833</v>
      </c>
      <c r="E252" s="84">
        <f t="shared" si="46"/>
        <v>0</v>
      </c>
      <c r="F252" s="84"/>
      <c r="G252" s="84"/>
      <c r="H252" s="84"/>
      <c r="I252" s="84"/>
      <c r="J252" s="94"/>
      <c r="K252" s="94"/>
      <c r="L252" s="94"/>
      <c r="M252" s="94"/>
      <c r="N252" s="94"/>
      <c r="O252" s="94"/>
      <c r="P252" s="94">
        <f t="shared" si="48"/>
        <v>0</v>
      </c>
      <c r="Q252" s="131">
        <f t="shared" si="49"/>
        <v>0</v>
      </c>
      <c r="S252" s="51"/>
      <c r="T252" s="51"/>
      <c r="U252" s="51"/>
      <c r="V252" s="51"/>
    </row>
    <row r="253" spans="1:22" s="5" customFormat="1" ht="60.75" hidden="1" customHeight="1">
      <c r="A253" s="106"/>
      <c r="B253" s="103"/>
      <c r="C253" s="103"/>
      <c r="D253" s="154" t="s">
        <v>674</v>
      </c>
      <c r="E253" s="87">
        <f t="shared" si="46"/>
        <v>0</v>
      </c>
      <c r="F253" s="87"/>
      <c r="G253" s="87"/>
      <c r="H253" s="87"/>
      <c r="I253" s="87"/>
      <c r="J253" s="94">
        <f>+L253+O253</f>
        <v>0</v>
      </c>
      <c r="K253" s="94"/>
      <c r="L253" s="94"/>
      <c r="M253" s="94"/>
      <c r="N253" s="94"/>
      <c r="O253" s="94"/>
      <c r="P253" s="94">
        <f t="shared" si="48"/>
        <v>0</v>
      </c>
      <c r="Q253" s="131">
        <f t="shared" si="49"/>
        <v>0</v>
      </c>
      <c r="S253" s="51"/>
      <c r="T253" s="51"/>
      <c r="U253" s="51"/>
      <c r="V253" s="51"/>
    </row>
    <row r="254" spans="1:22" s="5" customFormat="1" ht="53.25" hidden="1" customHeight="1">
      <c r="A254" s="106"/>
      <c r="B254" s="103"/>
      <c r="C254" s="103"/>
      <c r="D254" s="154" t="s">
        <v>834</v>
      </c>
      <c r="E254" s="87">
        <f t="shared" si="46"/>
        <v>0</v>
      </c>
      <c r="F254" s="87"/>
      <c r="G254" s="87"/>
      <c r="H254" s="87"/>
      <c r="I254" s="87"/>
      <c r="J254" s="94">
        <f>+L254+O254</f>
        <v>0</v>
      </c>
      <c r="K254" s="94"/>
      <c r="L254" s="94"/>
      <c r="M254" s="94"/>
      <c r="N254" s="94"/>
      <c r="O254" s="94"/>
      <c r="P254" s="94">
        <f t="shared" si="48"/>
        <v>0</v>
      </c>
      <c r="Q254" s="131">
        <f t="shared" si="49"/>
        <v>0</v>
      </c>
      <c r="S254" s="51"/>
      <c r="T254" s="51"/>
      <c r="U254" s="51"/>
      <c r="V254" s="51"/>
    </row>
    <row r="255" spans="1:22" s="5" customFormat="1" ht="30" hidden="1" customHeight="1">
      <c r="A255" s="106"/>
      <c r="B255" s="103"/>
      <c r="C255" s="103"/>
      <c r="D255" s="165" t="s">
        <v>885</v>
      </c>
      <c r="E255" s="87">
        <f t="shared" si="46"/>
        <v>0</v>
      </c>
      <c r="F255" s="87"/>
      <c r="G255" s="87"/>
      <c r="H255" s="87"/>
      <c r="I255" s="87"/>
      <c r="J255" s="94"/>
      <c r="K255" s="94"/>
      <c r="L255" s="94"/>
      <c r="M255" s="94"/>
      <c r="N255" s="94"/>
      <c r="O255" s="94"/>
      <c r="P255" s="87">
        <f t="shared" si="48"/>
        <v>0</v>
      </c>
      <c r="Q255" s="131">
        <f t="shared" si="49"/>
        <v>0</v>
      </c>
      <c r="S255" s="51"/>
      <c r="T255" s="51"/>
      <c r="U255" s="51"/>
      <c r="V255" s="51"/>
    </row>
    <row r="256" spans="1:22" s="5" customFormat="1" ht="39" hidden="1" customHeight="1">
      <c r="A256" s="111">
        <v>1014030</v>
      </c>
      <c r="B256" s="111" t="s">
        <v>920</v>
      </c>
      <c r="C256" s="111" t="s">
        <v>405</v>
      </c>
      <c r="D256" s="157" t="s">
        <v>265</v>
      </c>
      <c r="E256" s="124">
        <f t="shared" si="46"/>
        <v>0</v>
      </c>
      <c r="F256" s="124"/>
      <c r="G256" s="124"/>
      <c r="H256" s="124"/>
      <c r="I256" s="124"/>
      <c r="J256" s="116">
        <f>+L256+O256</f>
        <v>0</v>
      </c>
      <c r="K256" s="124"/>
      <c r="L256" s="124"/>
      <c r="M256" s="124"/>
      <c r="N256" s="124"/>
      <c r="O256" s="124"/>
      <c r="P256" s="124">
        <f t="shared" si="48"/>
        <v>0</v>
      </c>
      <c r="Q256" s="131">
        <f t="shared" si="49"/>
        <v>0</v>
      </c>
      <c r="R256" s="234"/>
      <c r="S256" s="236"/>
      <c r="T256" s="238"/>
      <c r="U256" s="51"/>
      <c r="V256" s="51"/>
    </row>
    <row r="257" spans="1:22" s="5" customFormat="1" ht="30.75" hidden="1" customHeight="1">
      <c r="A257" s="106"/>
      <c r="B257" s="114"/>
      <c r="C257" s="114"/>
      <c r="D257" s="161" t="s">
        <v>577</v>
      </c>
      <c r="E257" s="115">
        <f t="shared" si="46"/>
        <v>0</v>
      </c>
      <c r="F257" s="115"/>
      <c r="G257" s="115"/>
      <c r="H257" s="115"/>
      <c r="I257" s="115"/>
      <c r="J257" s="115">
        <f>+L257+O257</f>
        <v>0</v>
      </c>
      <c r="K257" s="115"/>
      <c r="L257" s="115"/>
      <c r="M257" s="115"/>
      <c r="N257" s="115"/>
      <c r="O257" s="115"/>
      <c r="P257" s="115">
        <f t="shared" si="48"/>
        <v>0</v>
      </c>
      <c r="Q257" s="131">
        <f t="shared" si="49"/>
        <v>0</v>
      </c>
      <c r="S257" s="51"/>
      <c r="T257" s="51"/>
      <c r="U257" s="51"/>
      <c r="V257" s="51"/>
    </row>
    <row r="258" spans="1:22" s="5" customFormat="1" ht="45.75" hidden="1" customHeight="1">
      <c r="A258" s="111">
        <v>1014040</v>
      </c>
      <c r="B258" s="111" t="s">
        <v>921</v>
      </c>
      <c r="C258" s="111" t="s">
        <v>480</v>
      </c>
      <c r="D258" s="157" t="s">
        <v>477</v>
      </c>
      <c r="E258" s="124">
        <f t="shared" si="46"/>
        <v>0</v>
      </c>
      <c r="F258" s="124"/>
      <c r="G258" s="124"/>
      <c r="H258" s="124"/>
      <c r="I258" s="124"/>
      <c r="J258" s="116">
        <f>+L258+O258</f>
        <v>0</v>
      </c>
      <c r="K258" s="124"/>
      <c r="L258" s="124"/>
      <c r="M258" s="124"/>
      <c r="N258" s="124"/>
      <c r="O258" s="124"/>
      <c r="P258" s="124">
        <f t="shared" si="48"/>
        <v>0</v>
      </c>
      <c r="Q258" s="131">
        <f t="shared" si="49"/>
        <v>0</v>
      </c>
      <c r="R258" s="234"/>
      <c r="S258" s="236"/>
      <c r="T258" s="238"/>
      <c r="U258" s="51"/>
      <c r="V258" s="51"/>
    </row>
    <row r="259" spans="1:22" s="5" customFormat="1" ht="39.75" hidden="1" customHeight="1">
      <c r="A259" s="106"/>
      <c r="B259" s="103"/>
      <c r="C259" s="103"/>
      <c r="D259" s="154" t="s">
        <v>55</v>
      </c>
      <c r="E259" s="94">
        <f t="shared" si="46"/>
        <v>0</v>
      </c>
      <c r="F259" s="94"/>
      <c r="G259" s="94"/>
      <c r="H259" s="94"/>
      <c r="I259" s="94"/>
      <c r="J259" s="94">
        <f>+L259+O259</f>
        <v>0</v>
      </c>
      <c r="K259" s="94"/>
      <c r="L259" s="94"/>
      <c r="M259" s="94"/>
      <c r="N259" s="94"/>
      <c r="O259" s="94"/>
      <c r="P259" s="94">
        <f t="shared" si="48"/>
        <v>0</v>
      </c>
      <c r="Q259" s="131">
        <f t="shared" si="49"/>
        <v>0</v>
      </c>
      <c r="S259" s="51"/>
      <c r="T259" s="51"/>
      <c r="U259" s="51"/>
      <c r="V259" s="51"/>
    </row>
    <row r="260" spans="1:22" s="5" customFormat="1" ht="54.75" hidden="1" customHeight="1">
      <c r="A260" s="106"/>
      <c r="B260" s="103"/>
      <c r="C260" s="103"/>
      <c r="D260" s="191" t="s">
        <v>28</v>
      </c>
      <c r="E260" s="94">
        <f t="shared" si="46"/>
        <v>0</v>
      </c>
      <c r="F260" s="94"/>
      <c r="G260" s="94"/>
      <c r="H260" s="94"/>
      <c r="I260" s="94"/>
      <c r="J260" s="94">
        <f>+L260+O260</f>
        <v>0</v>
      </c>
      <c r="K260" s="94"/>
      <c r="L260" s="94"/>
      <c r="M260" s="94"/>
      <c r="N260" s="94"/>
      <c r="O260" s="94"/>
      <c r="P260" s="94">
        <f t="shared" si="48"/>
        <v>0</v>
      </c>
      <c r="Q260" s="131">
        <f t="shared" si="49"/>
        <v>0</v>
      </c>
      <c r="S260" s="51"/>
      <c r="T260" s="51"/>
      <c r="U260" s="51"/>
      <c r="V260" s="51"/>
    </row>
    <row r="261" spans="1:22" s="5" customFormat="1" ht="54.75" hidden="1" customHeight="1">
      <c r="A261" s="106"/>
      <c r="B261" s="103"/>
      <c r="C261" s="103"/>
      <c r="D261" s="154" t="s">
        <v>450</v>
      </c>
      <c r="E261" s="94">
        <f t="shared" si="46"/>
        <v>0</v>
      </c>
      <c r="F261" s="94"/>
      <c r="G261" s="94"/>
      <c r="H261" s="94"/>
      <c r="I261" s="94"/>
      <c r="J261" s="94"/>
      <c r="K261" s="94"/>
      <c r="L261" s="94"/>
      <c r="M261" s="94"/>
      <c r="N261" s="94"/>
      <c r="O261" s="94"/>
      <c r="P261" s="94">
        <f t="shared" si="48"/>
        <v>0</v>
      </c>
      <c r="Q261" s="131">
        <f t="shared" si="49"/>
        <v>0</v>
      </c>
      <c r="S261" s="51"/>
      <c r="T261" s="51"/>
      <c r="U261" s="51"/>
      <c r="V261" s="51"/>
    </row>
    <row r="262" spans="1:22" s="5" customFormat="1" ht="48" hidden="1" customHeight="1">
      <c r="A262" s="111">
        <v>1014050</v>
      </c>
      <c r="B262" s="111" t="s">
        <v>478</v>
      </c>
      <c r="C262" s="111" t="s">
        <v>722</v>
      </c>
      <c r="D262" s="157" t="s">
        <v>194</v>
      </c>
      <c r="E262" s="124">
        <f t="shared" si="46"/>
        <v>0</v>
      </c>
      <c r="F262" s="124"/>
      <c r="G262" s="124"/>
      <c r="H262" s="124"/>
      <c r="I262" s="124"/>
      <c r="J262" s="116">
        <f>+L262+O262</f>
        <v>0</v>
      </c>
      <c r="K262" s="124"/>
      <c r="L262" s="124"/>
      <c r="M262" s="124"/>
      <c r="N262" s="124"/>
      <c r="O262" s="124"/>
      <c r="P262" s="124">
        <f t="shared" si="48"/>
        <v>0</v>
      </c>
      <c r="Q262" s="131">
        <f t="shared" si="49"/>
        <v>0</v>
      </c>
      <c r="R262" s="234"/>
      <c r="S262" s="236"/>
      <c r="T262" s="238"/>
      <c r="U262" s="51"/>
      <c r="V262" s="51"/>
    </row>
    <row r="263" spans="1:22" s="5" customFormat="1" ht="56.25" hidden="1" customHeight="1">
      <c r="A263" s="106"/>
      <c r="B263" s="103"/>
      <c r="C263" s="103"/>
      <c r="D263" s="191" t="s">
        <v>28</v>
      </c>
      <c r="E263" s="94">
        <f t="shared" si="46"/>
        <v>0</v>
      </c>
      <c r="F263" s="94"/>
      <c r="G263" s="94"/>
      <c r="H263" s="94"/>
      <c r="I263" s="94"/>
      <c r="J263" s="94">
        <f>+L263+O263</f>
        <v>0</v>
      </c>
      <c r="K263" s="94"/>
      <c r="L263" s="94"/>
      <c r="M263" s="94"/>
      <c r="N263" s="94"/>
      <c r="O263" s="94"/>
      <c r="P263" s="94">
        <f t="shared" si="48"/>
        <v>0</v>
      </c>
      <c r="Q263" s="131">
        <f t="shared" si="49"/>
        <v>0</v>
      </c>
      <c r="S263" s="51"/>
      <c r="T263" s="51"/>
      <c r="U263" s="51"/>
      <c r="V263" s="51"/>
    </row>
    <row r="264" spans="1:22" s="5" customFormat="1" ht="41.25" hidden="1" customHeight="1">
      <c r="A264" s="99">
        <v>1014060</v>
      </c>
      <c r="B264" s="99" t="s">
        <v>922</v>
      </c>
      <c r="C264" s="99" t="s">
        <v>195</v>
      </c>
      <c r="D264" s="156" t="s">
        <v>608</v>
      </c>
      <c r="E264" s="115">
        <f t="shared" si="46"/>
        <v>0</v>
      </c>
      <c r="F264" s="115"/>
      <c r="G264" s="115">
        <f>81.8-81.8</f>
        <v>0</v>
      </c>
      <c r="H264" s="115">
        <f>5+0.5-5.5</f>
        <v>0</v>
      </c>
      <c r="I264" s="115"/>
      <c r="J264" s="115">
        <f>+L264+O264</f>
        <v>0</v>
      </c>
      <c r="K264" s="115">
        <f>10.2-10.2</f>
        <v>0</v>
      </c>
      <c r="L264" s="115">
        <f>10.2-10.2</f>
        <v>0</v>
      </c>
      <c r="M264" s="115"/>
      <c r="N264" s="115"/>
      <c r="O264" s="115"/>
      <c r="P264" s="115">
        <f t="shared" si="48"/>
        <v>0</v>
      </c>
      <c r="Q264" s="131">
        <f t="shared" si="49"/>
        <v>0</v>
      </c>
      <c r="S264" s="51"/>
      <c r="T264" s="51"/>
      <c r="U264" s="51"/>
      <c r="V264" s="51"/>
    </row>
    <row r="265" spans="1:22" s="5" customFormat="1" ht="39" hidden="1" customHeight="1">
      <c r="A265" s="105">
        <v>1014070</v>
      </c>
      <c r="B265" s="105" t="s">
        <v>923</v>
      </c>
      <c r="C265" s="105" t="s">
        <v>393</v>
      </c>
      <c r="D265" s="152" t="s">
        <v>894</v>
      </c>
      <c r="E265" s="87">
        <f t="shared" si="46"/>
        <v>0</v>
      </c>
      <c r="F265" s="87"/>
      <c r="G265" s="87"/>
      <c r="H265" s="87"/>
      <c r="I265" s="87"/>
      <c r="J265" s="94">
        <f>+L265+O265</f>
        <v>0</v>
      </c>
      <c r="K265" s="87"/>
      <c r="L265" s="87"/>
      <c r="M265" s="87"/>
      <c r="N265" s="87"/>
      <c r="O265" s="87"/>
      <c r="P265" s="87">
        <f t="shared" si="48"/>
        <v>0</v>
      </c>
      <c r="Q265" s="131">
        <f t="shared" si="49"/>
        <v>0</v>
      </c>
      <c r="S265" s="51"/>
      <c r="T265" s="51"/>
      <c r="U265" s="51"/>
      <c r="V265" s="51"/>
    </row>
    <row r="266" spans="1:22" s="5" customFormat="1" ht="60" hidden="1" customHeight="1">
      <c r="A266" s="111" t="s">
        <v>972</v>
      </c>
      <c r="B266" s="111" t="s">
        <v>973</v>
      </c>
      <c r="C266" s="111" t="s">
        <v>481</v>
      </c>
      <c r="D266" s="157" t="s">
        <v>709</v>
      </c>
      <c r="E266" s="124">
        <f t="shared" si="46"/>
        <v>0</v>
      </c>
      <c r="F266" s="124"/>
      <c r="G266" s="124"/>
      <c r="H266" s="124"/>
      <c r="I266" s="124"/>
      <c r="J266" s="124">
        <f t="shared" ref="J266:J277" si="50">+L266+O266</f>
        <v>0</v>
      </c>
      <c r="K266" s="124"/>
      <c r="L266" s="124"/>
      <c r="M266" s="124"/>
      <c r="N266" s="124"/>
      <c r="O266" s="124"/>
      <c r="P266" s="124">
        <f t="shared" si="48"/>
        <v>0</v>
      </c>
      <c r="Q266" s="131">
        <f t="shared" si="49"/>
        <v>0</v>
      </c>
      <c r="R266" s="234"/>
      <c r="S266" s="236"/>
      <c r="T266" s="238"/>
      <c r="U266" s="51"/>
      <c r="V266" s="51"/>
    </row>
    <row r="267" spans="1:22" s="5" customFormat="1" ht="40.5" hidden="1" customHeight="1">
      <c r="A267" s="111" t="s">
        <v>975</v>
      </c>
      <c r="B267" s="111" t="s">
        <v>974</v>
      </c>
      <c r="C267" s="111" t="s">
        <v>981</v>
      </c>
      <c r="D267" s="157" t="s">
        <v>883</v>
      </c>
      <c r="E267" s="124">
        <f>+F267+I267</f>
        <v>0</v>
      </c>
      <c r="F267" s="124"/>
      <c r="G267" s="124"/>
      <c r="H267" s="124"/>
      <c r="I267" s="124"/>
      <c r="J267" s="124">
        <f>+L267+O267</f>
        <v>0</v>
      </c>
      <c r="K267" s="124"/>
      <c r="L267" s="124"/>
      <c r="M267" s="124"/>
      <c r="N267" s="124"/>
      <c r="O267" s="124"/>
      <c r="P267" s="124">
        <f>+E267+J267</f>
        <v>0</v>
      </c>
      <c r="Q267" s="261">
        <f t="shared" si="49"/>
        <v>0</v>
      </c>
      <c r="R267" s="234"/>
      <c r="S267" s="236"/>
      <c r="T267" s="238"/>
      <c r="U267" s="51"/>
      <c r="V267" s="51"/>
    </row>
    <row r="268" spans="1:22" s="5" customFormat="1" ht="39" hidden="1" customHeight="1">
      <c r="A268" s="106"/>
      <c r="B268" s="105"/>
      <c r="C268" s="105"/>
      <c r="D268" s="152" t="s">
        <v>518</v>
      </c>
      <c r="E268" s="87">
        <f t="shared" si="46"/>
        <v>0</v>
      </c>
      <c r="F268" s="87"/>
      <c r="G268" s="87"/>
      <c r="H268" s="87"/>
      <c r="I268" s="87"/>
      <c r="J268" s="87">
        <f t="shared" si="50"/>
        <v>0</v>
      </c>
      <c r="K268" s="87"/>
      <c r="L268" s="87"/>
      <c r="M268" s="87"/>
      <c r="N268" s="87"/>
      <c r="O268" s="87"/>
      <c r="P268" s="87">
        <f t="shared" si="48"/>
        <v>0</v>
      </c>
      <c r="Q268" s="131">
        <f t="shared" si="49"/>
        <v>0</v>
      </c>
      <c r="S268" s="51"/>
      <c r="T268" s="51"/>
      <c r="U268" s="51"/>
      <c r="V268" s="51"/>
    </row>
    <row r="269" spans="1:22" s="5" customFormat="1" ht="42.75" hidden="1" customHeight="1">
      <c r="A269" s="106"/>
      <c r="B269" s="107"/>
      <c r="C269" s="107"/>
      <c r="D269" s="140"/>
      <c r="E269" s="91">
        <f t="shared" si="46"/>
        <v>0</v>
      </c>
      <c r="F269" s="91"/>
      <c r="G269" s="91"/>
      <c r="H269" s="91"/>
      <c r="I269" s="91"/>
      <c r="J269" s="91">
        <f t="shared" si="50"/>
        <v>0</v>
      </c>
      <c r="K269" s="91"/>
      <c r="L269" s="91"/>
      <c r="M269" s="91"/>
      <c r="N269" s="91"/>
      <c r="O269" s="91"/>
      <c r="P269" s="84">
        <f t="shared" si="48"/>
        <v>0</v>
      </c>
      <c r="Q269" s="131">
        <f t="shared" si="49"/>
        <v>0</v>
      </c>
      <c r="S269" s="51"/>
      <c r="T269" s="51"/>
      <c r="U269" s="51"/>
      <c r="V269" s="51"/>
    </row>
    <row r="270" spans="1:22" s="5" customFormat="1" ht="39.75" hidden="1" customHeight="1">
      <c r="A270" s="106"/>
      <c r="B270" s="107"/>
      <c r="C270" s="107"/>
      <c r="D270" s="140" t="s">
        <v>502</v>
      </c>
      <c r="E270" s="91">
        <f t="shared" si="46"/>
        <v>0</v>
      </c>
      <c r="F270" s="91"/>
      <c r="G270" s="91"/>
      <c r="H270" s="91"/>
      <c r="I270" s="91"/>
      <c r="J270" s="91">
        <f t="shared" si="50"/>
        <v>0</v>
      </c>
      <c r="K270" s="91"/>
      <c r="L270" s="91"/>
      <c r="M270" s="91"/>
      <c r="N270" s="91"/>
      <c r="O270" s="91"/>
      <c r="P270" s="84">
        <f t="shared" si="48"/>
        <v>0</v>
      </c>
      <c r="Q270" s="131">
        <f t="shared" si="49"/>
        <v>0</v>
      </c>
      <c r="S270" s="51"/>
      <c r="T270" s="51"/>
      <c r="U270" s="51"/>
      <c r="V270" s="51"/>
    </row>
    <row r="271" spans="1:22" s="5" customFormat="1" ht="41.25" hidden="1" customHeight="1">
      <c r="A271" s="106"/>
      <c r="B271" s="107"/>
      <c r="C271" s="107"/>
      <c r="D271" s="155" t="s">
        <v>596</v>
      </c>
      <c r="E271" s="91">
        <f t="shared" si="46"/>
        <v>0</v>
      </c>
      <c r="F271" s="91"/>
      <c r="G271" s="91"/>
      <c r="H271" s="91"/>
      <c r="I271" s="91"/>
      <c r="J271" s="91">
        <f t="shared" si="50"/>
        <v>0</v>
      </c>
      <c r="K271" s="91"/>
      <c r="L271" s="91"/>
      <c r="M271" s="91"/>
      <c r="N271" s="91"/>
      <c r="O271" s="91"/>
      <c r="P271" s="84">
        <f t="shared" si="48"/>
        <v>0</v>
      </c>
      <c r="Q271" s="131">
        <f t="shared" si="49"/>
        <v>0</v>
      </c>
      <c r="S271" s="51"/>
      <c r="T271" s="51"/>
      <c r="U271" s="51"/>
      <c r="V271" s="51"/>
    </row>
    <row r="272" spans="1:22" s="5" customFormat="1" ht="32.25" hidden="1" customHeight="1">
      <c r="A272" s="99">
        <v>1017300</v>
      </c>
      <c r="B272" s="99" t="s">
        <v>266</v>
      </c>
      <c r="C272" s="99" t="s">
        <v>39</v>
      </c>
      <c r="D272" s="156" t="s">
        <v>267</v>
      </c>
      <c r="E272" s="88">
        <f t="shared" si="46"/>
        <v>0</v>
      </c>
      <c r="F272" s="88"/>
      <c r="G272" s="88"/>
      <c r="H272" s="88"/>
      <c r="I272" s="88"/>
      <c r="J272" s="88">
        <f t="shared" si="50"/>
        <v>0</v>
      </c>
      <c r="K272" s="88"/>
      <c r="L272" s="88"/>
      <c r="M272" s="88"/>
      <c r="N272" s="88"/>
      <c r="O272" s="88"/>
      <c r="P272" s="88">
        <f t="shared" si="48"/>
        <v>0</v>
      </c>
      <c r="Q272" s="131">
        <f t="shared" si="49"/>
        <v>0</v>
      </c>
      <c r="S272" s="51"/>
      <c r="T272" s="51"/>
      <c r="U272" s="51"/>
      <c r="V272" s="51"/>
    </row>
    <row r="273" spans="1:22" s="5" customFormat="1" ht="72" hidden="1" customHeight="1">
      <c r="A273" s="99" t="s">
        <v>983</v>
      </c>
      <c r="B273" s="99" t="s">
        <v>424</v>
      </c>
      <c r="C273" s="99" t="s">
        <v>402</v>
      </c>
      <c r="D273" s="156" t="s">
        <v>425</v>
      </c>
      <c r="E273" s="88">
        <f>+F273+I273</f>
        <v>0</v>
      </c>
      <c r="F273" s="88"/>
      <c r="G273" s="88"/>
      <c r="H273" s="88"/>
      <c r="I273" s="88"/>
      <c r="J273" s="88">
        <f>+L273+O273</f>
        <v>0</v>
      </c>
      <c r="K273" s="88"/>
      <c r="L273" s="88"/>
      <c r="M273" s="88"/>
      <c r="N273" s="88"/>
      <c r="O273" s="88"/>
      <c r="P273" s="88">
        <f>+E273+J273</f>
        <v>0</v>
      </c>
      <c r="Q273" s="131">
        <f t="shared" si="49"/>
        <v>0</v>
      </c>
      <c r="S273" s="51"/>
      <c r="T273" s="51"/>
      <c r="U273" s="51"/>
      <c r="V273" s="51"/>
    </row>
    <row r="274" spans="1:22" s="5" customFormat="1" ht="21.75" hidden="1" customHeight="1">
      <c r="A274" s="101">
        <v>1017340</v>
      </c>
      <c r="B274" s="99" t="s">
        <v>412</v>
      </c>
      <c r="C274" s="99" t="s">
        <v>41</v>
      </c>
      <c r="D274" s="156" t="s">
        <v>349</v>
      </c>
      <c r="E274" s="95">
        <f t="shared" si="46"/>
        <v>0</v>
      </c>
      <c r="F274" s="95"/>
      <c r="G274" s="95"/>
      <c r="H274" s="95"/>
      <c r="I274" s="95"/>
      <c r="J274" s="89">
        <f t="shared" si="50"/>
        <v>0</v>
      </c>
      <c r="K274" s="89"/>
      <c r="L274" s="89"/>
      <c r="M274" s="89"/>
      <c r="N274" s="89"/>
      <c r="O274" s="89"/>
      <c r="P274" s="89">
        <f t="shared" si="48"/>
        <v>0</v>
      </c>
      <c r="Q274" s="131">
        <f t="shared" si="49"/>
        <v>0</v>
      </c>
      <c r="S274" s="51"/>
      <c r="T274" s="51"/>
      <c r="U274" s="51"/>
      <c r="V274" s="51"/>
    </row>
    <row r="275" spans="1:22" s="5" customFormat="1" ht="35.25" hidden="1" customHeight="1">
      <c r="A275" s="101" t="s">
        <v>337</v>
      </c>
      <c r="B275" s="99" t="s">
        <v>551</v>
      </c>
      <c r="C275" s="101" t="s">
        <v>721</v>
      </c>
      <c r="D275" s="168" t="s">
        <v>588</v>
      </c>
      <c r="E275" s="95">
        <f>+F275+I275</f>
        <v>0</v>
      </c>
      <c r="F275" s="95"/>
      <c r="G275" s="95"/>
      <c r="H275" s="95"/>
      <c r="I275" s="95"/>
      <c r="J275" s="89">
        <f>+L275+O275</f>
        <v>0</v>
      </c>
      <c r="K275" s="89"/>
      <c r="L275" s="89"/>
      <c r="M275" s="89"/>
      <c r="N275" s="89"/>
      <c r="O275" s="89"/>
      <c r="P275" s="89">
        <f>+E275+J275</f>
        <v>0</v>
      </c>
      <c r="Q275" s="131">
        <f t="shared" si="49"/>
        <v>0</v>
      </c>
      <c r="S275" s="51"/>
      <c r="T275" s="51"/>
      <c r="U275" s="51"/>
      <c r="V275" s="51"/>
    </row>
    <row r="276" spans="1:22" s="5" customFormat="1" ht="20.25" hidden="1" customHeight="1">
      <c r="A276" s="101">
        <v>1017690</v>
      </c>
      <c r="B276" s="99" t="s">
        <v>850</v>
      </c>
      <c r="C276" s="99" t="s">
        <v>246</v>
      </c>
      <c r="D276" s="162" t="s">
        <v>671</v>
      </c>
      <c r="E276" s="88">
        <f t="shared" si="46"/>
        <v>0</v>
      </c>
      <c r="F276" s="88"/>
      <c r="G276" s="88"/>
      <c r="H276" s="88"/>
      <c r="I276" s="88"/>
      <c r="J276" s="88">
        <f t="shared" si="50"/>
        <v>0</v>
      </c>
      <c r="K276" s="88"/>
      <c r="L276" s="88"/>
      <c r="M276" s="88"/>
      <c r="N276" s="88"/>
      <c r="O276" s="88"/>
      <c r="P276" s="88">
        <f t="shared" si="48"/>
        <v>0</v>
      </c>
      <c r="Q276" s="131">
        <f t="shared" si="49"/>
        <v>0</v>
      </c>
      <c r="S276" s="51"/>
      <c r="T276" s="51"/>
      <c r="U276" s="51"/>
      <c r="V276" s="51"/>
    </row>
    <row r="277" spans="1:22" s="5" customFormat="1" ht="21" hidden="1" customHeight="1">
      <c r="A277" s="101">
        <v>1018110</v>
      </c>
      <c r="B277" s="99" t="s">
        <v>859</v>
      </c>
      <c r="C277" s="99" t="s">
        <v>858</v>
      </c>
      <c r="D277" s="162" t="s">
        <v>809</v>
      </c>
      <c r="E277" s="88">
        <f t="shared" si="46"/>
        <v>0</v>
      </c>
      <c r="F277" s="88"/>
      <c r="G277" s="88"/>
      <c r="H277" s="88"/>
      <c r="I277" s="88"/>
      <c r="J277" s="88">
        <f t="shared" si="50"/>
        <v>0</v>
      </c>
      <c r="K277" s="88"/>
      <c r="L277" s="88"/>
      <c r="M277" s="88"/>
      <c r="N277" s="88"/>
      <c r="O277" s="88"/>
      <c r="P277" s="88">
        <f t="shared" si="48"/>
        <v>0</v>
      </c>
      <c r="Q277" s="131">
        <f t="shared" si="49"/>
        <v>0</v>
      </c>
      <c r="S277" s="51"/>
      <c r="T277" s="51"/>
      <c r="U277" s="51"/>
      <c r="V277" s="51"/>
    </row>
    <row r="278" spans="1:22" s="5" customFormat="1" ht="44.25" hidden="1" customHeight="1">
      <c r="A278" s="101" t="s">
        <v>360</v>
      </c>
      <c r="B278" s="99" t="s">
        <v>361</v>
      </c>
      <c r="C278" s="99" t="s">
        <v>356</v>
      </c>
      <c r="D278" s="162" t="s">
        <v>362</v>
      </c>
      <c r="E278" s="87">
        <f>+F278+I278</f>
        <v>0</v>
      </c>
      <c r="F278" s="88"/>
      <c r="G278" s="88"/>
      <c r="H278" s="88"/>
      <c r="I278" s="88"/>
      <c r="J278" s="87">
        <f>+L278+O278</f>
        <v>0</v>
      </c>
      <c r="K278" s="88"/>
      <c r="L278" s="88"/>
      <c r="M278" s="88"/>
      <c r="N278" s="88"/>
      <c r="O278" s="88"/>
      <c r="P278" s="87">
        <f>+E278+J278</f>
        <v>0</v>
      </c>
      <c r="Q278" s="131">
        <f t="shared" si="49"/>
        <v>0</v>
      </c>
      <c r="S278" s="51"/>
      <c r="T278" s="51"/>
      <c r="U278" s="51"/>
      <c r="V278" s="51"/>
    </row>
    <row r="279" spans="1:22" s="5" customFormat="1" ht="44.25" hidden="1" customHeight="1">
      <c r="A279" s="101" t="s">
        <v>685</v>
      </c>
      <c r="B279" s="101" t="s">
        <v>951</v>
      </c>
      <c r="C279" s="101" t="s">
        <v>38</v>
      </c>
      <c r="D279" s="4" t="s">
        <v>881</v>
      </c>
      <c r="E279" s="124">
        <f>+F279+I279</f>
        <v>0</v>
      </c>
      <c r="F279" s="124"/>
      <c r="G279" s="227"/>
      <c r="H279" s="227"/>
      <c r="I279" s="212"/>
      <c r="J279" s="212">
        <f>+L279+O279</f>
        <v>0</v>
      </c>
      <c r="K279" s="212"/>
      <c r="L279" s="212"/>
      <c r="M279" s="212"/>
      <c r="N279" s="212"/>
      <c r="O279" s="124"/>
      <c r="P279" s="124">
        <f>+E279+J279</f>
        <v>0</v>
      </c>
      <c r="Q279" s="131">
        <f t="shared" si="49"/>
        <v>0</v>
      </c>
      <c r="R279" s="234"/>
      <c r="S279" s="236"/>
      <c r="T279" s="238"/>
      <c r="U279" s="51"/>
      <c r="V279" s="51"/>
    </row>
    <row r="280" spans="1:22" s="5" customFormat="1" ht="44.25" hidden="1" customHeight="1">
      <c r="A280" s="99" t="s">
        <v>277</v>
      </c>
      <c r="B280" s="99" t="s">
        <v>601</v>
      </c>
      <c r="C280" s="99" t="s">
        <v>278</v>
      </c>
      <c r="D280" s="156" t="s">
        <v>603</v>
      </c>
      <c r="E280" s="87"/>
      <c r="F280" s="87"/>
      <c r="G280" s="119"/>
      <c r="H280" s="119"/>
      <c r="I280" s="84"/>
      <c r="J280" s="88">
        <f>+L280+O280</f>
        <v>0</v>
      </c>
      <c r="K280" s="84"/>
      <c r="L280" s="84"/>
      <c r="M280" s="84"/>
      <c r="N280" s="84"/>
      <c r="O280" s="87"/>
      <c r="P280" s="88">
        <f>+E280+J280</f>
        <v>0</v>
      </c>
      <c r="Q280" s="131">
        <f t="shared" si="49"/>
        <v>0</v>
      </c>
      <c r="S280" s="51"/>
      <c r="T280" s="51"/>
      <c r="U280" s="51"/>
      <c r="V280" s="51"/>
    </row>
    <row r="281" spans="1:22" s="5" customFormat="1" ht="58.5" hidden="1" customHeight="1">
      <c r="A281" s="188" t="s">
        <v>568</v>
      </c>
      <c r="B281" s="188" t="s">
        <v>569</v>
      </c>
      <c r="C281" s="188"/>
      <c r="D281" s="225" t="s">
        <v>254</v>
      </c>
      <c r="E281" s="123">
        <f>E294+E295+E297+E298+E299+E300+E302+E303+E304+E305+E306+E307+E308+E311+E287+E296+E301+E284+E283+E282</f>
        <v>0</v>
      </c>
      <c r="F281" s="123">
        <f t="shared" ref="F281:O281" si="51">F294+F295+F297+F298+F299+F300+F302+F303+F304+F305+F306+F307+F308+F311+F287+F296+F301+F284+F283+F282</f>
        <v>0</v>
      </c>
      <c r="G281" s="123">
        <f t="shared" si="51"/>
        <v>0</v>
      </c>
      <c r="H281" s="123">
        <f t="shared" si="51"/>
        <v>0</v>
      </c>
      <c r="I281" s="123">
        <f t="shared" si="51"/>
        <v>0</v>
      </c>
      <c r="J281" s="123">
        <f t="shared" si="51"/>
        <v>0</v>
      </c>
      <c r="K281" s="123">
        <f t="shared" si="51"/>
        <v>0</v>
      </c>
      <c r="L281" s="123">
        <f t="shared" si="51"/>
        <v>0</v>
      </c>
      <c r="M281" s="123">
        <f t="shared" si="51"/>
        <v>0</v>
      </c>
      <c r="N281" s="123">
        <f t="shared" si="51"/>
        <v>0</v>
      </c>
      <c r="O281" s="123">
        <f t="shared" si="51"/>
        <v>0</v>
      </c>
      <c r="P281" s="123">
        <f t="shared" ref="P281:P324" si="52">+E281+J281</f>
        <v>0</v>
      </c>
      <c r="Q281" s="261">
        <f t="shared" si="49"/>
        <v>0</v>
      </c>
      <c r="R281" s="236"/>
      <c r="S281" s="236"/>
      <c r="T281" s="238"/>
      <c r="U281" s="51"/>
      <c r="V281" s="51"/>
    </row>
    <row r="282" spans="1:22" s="5" customFormat="1" ht="78" hidden="1">
      <c r="A282" s="111" t="s">
        <v>178</v>
      </c>
      <c r="B282" s="111" t="s">
        <v>555</v>
      </c>
      <c r="C282" s="111" t="s">
        <v>879</v>
      </c>
      <c r="D282" s="157" t="s">
        <v>363</v>
      </c>
      <c r="E282" s="124">
        <f>+F282+I282</f>
        <v>0</v>
      </c>
      <c r="F282" s="124"/>
      <c r="G282" s="123"/>
      <c r="H282" s="123"/>
      <c r="I282" s="123"/>
      <c r="J282" s="124">
        <f t="shared" ref="J282:J289" si="53">+L282+O282</f>
        <v>0</v>
      </c>
      <c r="K282" s="123"/>
      <c r="L282" s="123"/>
      <c r="M282" s="123"/>
      <c r="N282" s="123"/>
      <c r="O282" s="123"/>
      <c r="P282" s="124">
        <f>+E282+J282</f>
        <v>0</v>
      </c>
      <c r="Q282" s="261">
        <f t="shared" si="49"/>
        <v>0</v>
      </c>
      <c r="S282" s="51"/>
      <c r="T282" s="51"/>
      <c r="U282" s="51"/>
      <c r="V282" s="51"/>
    </row>
    <row r="283" spans="1:22" s="5" customFormat="1" ht="42" hidden="1" customHeight="1">
      <c r="A283" s="111" t="s">
        <v>255</v>
      </c>
      <c r="B283" s="111" t="s">
        <v>878</v>
      </c>
      <c r="C283" s="111" t="s">
        <v>879</v>
      </c>
      <c r="D283" s="157" t="s">
        <v>880</v>
      </c>
      <c r="E283" s="124">
        <f>+F283+I283</f>
        <v>0</v>
      </c>
      <c r="F283" s="124"/>
      <c r="G283" s="124"/>
      <c r="H283" s="124"/>
      <c r="I283" s="123"/>
      <c r="J283" s="124">
        <f t="shared" si="53"/>
        <v>0</v>
      </c>
      <c r="K283" s="123"/>
      <c r="L283" s="124"/>
      <c r="M283" s="123"/>
      <c r="N283" s="123"/>
      <c r="O283" s="123"/>
      <c r="P283" s="124">
        <f>+E283+J283</f>
        <v>0</v>
      </c>
      <c r="Q283" s="131">
        <f t="shared" si="49"/>
        <v>0</v>
      </c>
      <c r="S283" s="51"/>
      <c r="T283" s="51"/>
      <c r="U283" s="51"/>
      <c r="V283" s="51"/>
    </row>
    <row r="284" spans="1:22" s="5" customFormat="1" ht="60.75" hidden="1" customHeight="1">
      <c r="A284" s="111" t="s">
        <v>256</v>
      </c>
      <c r="B284" s="111" t="s">
        <v>475</v>
      </c>
      <c r="C284" s="111" t="s">
        <v>2</v>
      </c>
      <c r="D284" s="157" t="s">
        <v>803</v>
      </c>
      <c r="E284" s="124">
        <f>+F284+I284</f>
        <v>0</v>
      </c>
      <c r="F284" s="124"/>
      <c r="G284" s="124"/>
      <c r="H284" s="124"/>
      <c r="I284" s="123"/>
      <c r="J284" s="124">
        <f t="shared" si="53"/>
        <v>0</v>
      </c>
      <c r="K284" s="124"/>
      <c r="L284" s="124"/>
      <c r="M284" s="123"/>
      <c r="N284" s="123"/>
      <c r="O284" s="124"/>
      <c r="P284" s="124">
        <f>+E284+J284</f>
        <v>0</v>
      </c>
      <c r="Q284" s="250">
        <f t="shared" si="49"/>
        <v>0</v>
      </c>
      <c r="S284" s="51"/>
      <c r="T284" s="51"/>
      <c r="U284" s="51"/>
      <c r="V284" s="51"/>
    </row>
    <row r="285" spans="1:22" s="5" customFormat="1" ht="27.6" hidden="1">
      <c r="A285" s="105" t="s">
        <v>570</v>
      </c>
      <c r="B285" s="105" t="s">
        <v>513</v>
      </c>
      <c r="C285" s="105" t="s">
        <v>392</v>
      </c>
      <c r="D285" s="140" t="s">
        <v>986</v>
      </c>
      <c r="E285" s="87">
        <f t="shared" ref="E285:E311" si="54">+F285+I285</f>
        <v>0</v>
      </c>
      <c r="F285" s="87"/>
      <c r="G285" s="86"/>
      <c r="H285" s="86"/>
      <c r="I285" s="86"/>
      <c r="J285" s="87">
        <f t="shared" si="53"/>
        <v>0</v>
      </c>
      <c r="K285" s="86"/>
      <c r="L285" s="86"/>
      <c r="M285" s="86"/>
      <c r="N285" s="86"/>
      <c r="O285" s="86"/>
      <c r="P285" s="87">
        <f t="shared" si="52"/>
        <v>0</v>
      </c>
      <c r="Q285" s="131">
        <f t="shared" si="49"/>
        <v>0</v>
      </c>
      <c r="S285" s="51"/>
      <c r="T285" s="51"/>
      <c r="U285" s="51"/>
      <c r="V285" s="51"/>
    </row>
    <row r="286" spans="1:22" s="5" customFormat="1" ht="13.8" hidden="1">
      <c r="A286" s="105" t="s">
        <v>571</v>
      </c>
      <c r="B286" s="105" t="s">
        <v>241</v>
      </c>
      <c r="C286" s="105" t="s">
        <v>391</v>
      </c>
      <c r="D286" s="140" t="s">
        <v>212</v>
      </c>
      <c r="E286" s="87">
        <f t="shared" si="54"/>
        <v>0</v>
      </c>
      <c r="F286" s="87"/>
      <c r="G286" s="87"/>
      <c r="H286" s="87"/>
      <c r="I286" s="87"/>
      <c r="J286" s="87">
        <f t="shared" si="53"/>
        <v>0</v>
      </c>
      <c r="K286" s="86"/>
      <c r="L286" s="86"/>
      <c r="M286" s="86"/>
      <c r="N286" s="86"/>
      <c r="O286" s="86"/>
      <c r="P286" s="87">
        <f t="shared" si="52"/>
        <v>0</v>
      </c>
      <c r="Q286" s="131">
        <f t="shared" si="49"/>
        <v>0</v>
      </c>
      <c r="S286" s="51"/>
      <c r="T286" s="51"/>
      <c r="U286" s="51"/>
      <c r="V286" s="51"/>
    </row>
    <row r="287" spans="1:22" s="5" customFormat="1" ht="54" hidden="1" customHeight="1">
      <c r="A287" s="111" t="s">
        <v>572</v>
      </c>
      <c r="B287" s="111" t="s">
        <v>853</v>
      </c>
      <c r="C287" s="111" t="s">
        <v>406</v>
      </c>
      <c r="D287" s="152" t="s">
        <v>213</v>
      </c>
      <c r="E287" s="87">
        <f t="shared" si="54"/>
        <v>0</v>
      </c>
      <c r="F287" s="87"/>
      <c r="G287" s="87"/>
      <c r="H287" s="87"/>
      <c r="I287" s="87"/>
      <c r="J287" s="87">
        <f t="shared" si="53"/>
        <v>0</v>
      </c>
      <c r="K287" s="87"/>
      <c r="L287" s="87"/>
      <c r="M287" s="87"/>
      <c r="N287" s="87"/>
      <c r="O287" s="87"/>
      <c r="P287" s="87">
        <f t="shared" si="52"/>
        <v>0</v>
      </c>
      <c r="Q287" s="131">
        <f t="shared" si="49"/>
        <v>0</v>
      </c>
      <c r="S287" s="51"/>
      <c r="T287" s="51"/>
      <c r="U287" s="51"/>
      <c r="V287" s="51"/>
    </row>
    <row r="288" spans="1:22" s="5" customFormat="1" ht="55.2" hidden="1">
      <c r="A288" s="106"/>
      <c r="B288" s="106"/>
      <c r="C288" s="108"/>
      <c r="D288" s="152" t="s">
        <v>509</v>
      </c>
      <c r="E288" s="84">
        <f t="shared" si="54"/>
        <v>0</v>
      </c>
      <c r="F288" s="84"/>
      <c r="G288" s="84"/>
      <c r="H288" s="84"/>
      <c r="I288" s="84"/>
      <c r="J288" s="84">
        <f t="shared" si="53"/>
        <v>0</v>
      </c>
      <c r="K288" s="84"/>
      <c r="L288" s="84"/>
      <c r="M288" s="84"/>
      <c r="N288" s="84"/>
      <c r="O288" s="84"/>
      <c r="P288" s="87">
        <f t="shared" si="52"/>
        <v>0</v>
      </c>
      <c r="Q288" s="131">
        <f t="shared" si="49"/>
        <v>0</v>
      </c>
      <c r="S288" s="51"/>
      <c r="T288" s="51"/>
      <c r="U288" s="51"/>
      <c r="V288" s="51"/>
    </row>
    <row r="289" spans="1:22" s="5" customFormat="1" ht="36" hidden="1">
      <c r="A289" s="106"/>
      <c r="B289" s="106"/>
      <c r="C289" s="103"/>
      <c r="D289" s="153" t="s">
        <v>591</v>
      </c>
      <c r="E289" s="115">
        <f t="shared" si="54"/>
        <v>0</v>
      </c>
      <c r="F289" s="115"/>
      <c r="G289" s="115"/>
      <c r="H289" s="115"/>
      <c r="I289" s="115"/>
      <c r="J289" s="115">
        <f t="shared" si="53"/>
        <v>0</v>
      </c>
      <c r="K289" s="115"/>
      <c r="L289" s="115"/>
      <c r="M289" s="115"/>
      <c r="N289" s="115"/>
      <c r="O289" s="115"/>
      <c r="P289" s="115">
        <f t="shared" si="52"/>
        <v>0</v>
      </c>
      <c r="Q289" s="131">
        <f t="shared" si="49"/>
        <v>0</v>
      </c>
      <c r="S289" s="51"/>
      <c r="T289" s="51"/>
      <c r="U289" s="51"/>
      <c r="V289" s="51"/>
    </row>
    <row r="290" spans="1:22" s="5" customFormat="1" ht="27.6" hidden="1">
      <c r="A290" s="106"/>
      <c r="B290" s="106"/>
      <c r="C290" s="103"/>
      <c r="D290" s="154" t="s">
        <v>327</v>
      </c>
      <c r="E290" s="94">
        <f t="shared" si="54"/>
        <v>0</v>
      </c>
      <c r="F290" s="94"/>
      <c r="G290" s="94"/>
      <c r="H290" s="94"/>
      <c r="I290" s="94"/>
      <c r="J290" s="94"/>
      <c r="K290" s="94"/>
      <c r="L290" s="94"/>
      <c r="M290" s="94"/>
      <c r="N290" s="94"/>
      <c r="O290" s="94"/>
      <c r="P290" s="94">
        <f t="shared" si="52"/>
        <v>0</v>
      </c>
      <c r="Q290" s="131">
        <f t="shared" si="49"/>
        <v>0</v>
      </c>
      <c r="S290" s="51"/>
      <c r="T290" s="51"/>
      <c r="U290" s="51"/>
      <c r="V290" s="51"/>
    </row>
    <row r="291" spans="1:22" s="5" customFormat="1" ht="24" hidden="1">
      <c r="A291" s="106"/>
      <c r="B291" s="106"/>
      <c r="C291" s="103"/>
      <c r="D291" s="153" t="s">
        <v>586</v>
      </c>
      <c r="E291" s="115">
        <f t="shared" si="54"/>
        <v>0</v>
      </c>
      <c r="F291" s="115"/>
      <c r="G291" s="115"/>
      <c r="H291" s="115"/>
      <c r="I291" s="115"/>
      <c r="J291" s="115"/>
      <c r="K291" s="115"/>
      <c r="L291" s="115"/>
      <c r="M291" s="115"/>
      <c r="N291" s="115"/>
      <c r="O291" s="115"/>
      <c r="P291" s="115">
        <f t="shared" si="52"/>
        <v>0</v>
      </c>
      <c r="Q291" s="131">
        <f t="shared" si="49"/>
        <v>0</v>
      </c>
      <c r="S291" s="51"/>
      <c r="T291" s="51"/>
      <c r="U291" s="51"/>
      <c r="V291" s="51"/>
    </row>
    <row r="292" spans="1:22" s="5" customFormat="1" ht="69" hidden="1">
      <c r="A292" s="106"/>
      <c r="B292" s="106"/>
      <c r="C292" s="106"/>
      <c r="D292" s="154" t="s">
        <v>262</v>
      </c>
      <c r="E292" s="94">
        <f t="shared" si="54"/>
        <v>0</v>
      </c>
      <c r="F292" s="94"/>
      <c r="G292" s="94"/>
      <c r="H292" s="94"/>
      <c r="I292" s="94"/>
      <c r="J292" s="94"/>
      <c r="K292" s="94"/>
      <c r="L292" s="94"/>
      <c r="M292" s="94"/>
      <c r="N292" s="94"/>
      <c r="O292" s="94"/>
      <c r="P292" s="94">
        <f t="shared" si="52"/>
        <v>0</v>
      </c>
      <c r="Q292" s="131">
        <f t="shared" si="49"/>
        <v>0</v>
      </c>
      <c r="S292" s="51"/>
      <c r="T292" s="51"/>
      <c r="U292" s="51"/>
      <c r="V292" s="51"/>
    </row>
    <row r="293" spans="1:22" s="5" customFormat="1" ht="55.2" hidden="1">
      <c r="A293" s="106"/>
      <c r="B293" s="106"/>
      <c r="C293" s="106"/>
      <c r="D293" s="154" t="s">
        <v>398</v>
      </c>
      <c r="E293" s="94">
        <f t="shared" si="54"/>
        <v>0</v>
      </c>
      <c r="F293" s="94"/>
      <c r="G293" s="94"/>
      <c r="H293" s="94"/>
      <c r="I293" s="94"/>
      <c r="J293" s="94"/>
      <c r="K293" s="94"/>
      <c r="L293" s="94"/>
      <c r="M293" s="94"/>
      <c r="N293" s="94"/>
      <c r="O293" s="94"/>
      <c r="P293" s="94">
        <f t="shared" si="52"/>
        <v>0</v>
      </c>
      <c r="Q293" s="131">
        <f t="shared" si="49"/>
        <v>0</v>
      </c>
      <c r="S293" s="51"/>
      <c r="T293" s="51"/>
      <c r="U293" s="51"/>
      <c r="V293" s="51"/>
    </row>
    <row r="294" spans="1:22" s="5" customFormat="1" ht="57.6" hidden="1" customHeight="1">
      <c r="A294" s="101" t="s">
        <v>573</v>
      </c>
      <c r="B294" s="101" t="s">
        <v>214</v>
      </c>
      <c r="C294" s="101" t="s">
        <v>406</v>
      </c>
      <c r="D294" s="228" t="s">
        <v>940</v>
      </c>
      <c r="E294" s="187">
        <f t="shared" si="54"/>
        <v>0</v>
      </c>
      <c r="F294" s="124"/>
      <c r="G294" s="124"/>
      <c r="H294" s="124"/>
      <c r="I294" s="124"/>
      <c r="J294" s="124">
        <f t="shared" ref="J294:J299" si="55">+L294+O294</f>
        <v>0</v>
      </c>
      <c r="K294" s="124"/>
      <c r="L294" s="124"/>
      <c r="M294" s="124"/>
      <c r="N294" s="124"/>
      <c r="O294" s="124"/>
      <c r="P294" s="124">
        <f>+E294+J294</f>
        <v>0</v>
      </c>
      <c r="Q294" s="261">
        <f t="shared" si="49"/>
        <v>0</v>
      </c>
      <c r="R294" s="234"/>
      <c r="S294" s="236"/>
      <c r="T294" s="238"/>
      <c r="U294" s="51"/>
      <c r="V294" s="51"/>
    </row>
    <row r="295" spans="1:22" s="5" customFormat="1" ht="54" hidden="1" customHeight="1">
      <c r="A295" s="101" t="s">
        <v>374</v>
      </c>
      <c r="B295" s="101" t="s">
        <v>411</v>
      </c>
      <c r="C295" s="111" t="s">
        <v>275</v>
      </c>
      <c r="D295" s="157" t="s">
        <v>537</v>
      </c>
      <c r="E295" s="124">
        <f>+F295+I295</f>
        <v>0</v>
      </c>
      <c r="F295" s="124"/>
      <c r="G295" s="124"/>
      <c r="H295" s="124"/>
      <c r="I295" s="124"/>
      <c r="J295" s="124">
        <f t="shared" si="55"/>
        <v>0</v>
      </c>
      <c r="K295" s="124"/>
      <c r="L295" s="124"/>
      <c r="M295" s="124"/>
      <c r="N295" s="124"/>
      <c r="O295" s="124"/>
      <c r="P295" s="124">
        <f>+E295+J295</f>
        <v>0</v>
      </c>
      <c r="Q295" s="261">
        <f t="shared" si="49"/>
        <v>0</v>
      </c>
      <c r="R295" s="234"/>
      <c r="S295" s="236"/>
      <c r="T295" s="238"/>
      <c r="U295" s="51"/>
      <c r="V295" s="51"/>
    </row>
    <row r="296" spans="1:22" s="5" customFormat="1" ht="63.75" hidden="1" customHeight="1">
      <c r="A296" s="111" t="s">
        <v>541</v>
      </c>
      <c r="B296" s="111" t="s">
        <v>542</v>
      </c>
      <c r="C296" s="111"/>
      <c r="D296" s="152" t="s">
        <v>90</v>
      </c>
      <c r="E296" s="87">
        <f>+F296+I296</f>
        <v>0</v>
      </c>
      <c r="F296" s="87"/>
      <c r="G296" s="87"/>
      <c r="H296" s="87"/>
      <c r="I296" s="87"/>
      <c r="J296" s="87">
        <f t="shared" si="55"/>
        <v>0</v>
      </c>
      <c r="K296" s="87"/>
      <c r="L296" s="87"/>
      <c r="M296" s="87"/>
      <c r="N296" s="87"/>
      <c r="O296" s="87"/>
      <c r="P296" s="87">
        <f>+E296+J296</f>
        <v>0</v>
      </c>
      <c r="Q296" s="131">
        <f t="shared" si="49"/>
        <v>0</v>
      </c>
      <c r="S296" s="51"/>
      <c r="T296" s="51"/>
      <c r="U296" s="51"/>
      <c r="V296" s="51"/>
    </row>
    <row r="297" spans="1:22" s="5" customFormat="1" ht="69" hidden="1" customHeight="1">
      <c r="A297" s="111" t="s">
        <v>574</v>
      </c>
      <c r="B297" s="111" t="s">
        <v>625</v>
      </c>
      <c r="C297" s="111" t="s">
        <v>407</v>
      </c>
      <c r="D297" s="157" t="s">
        <v>215</v>
      </c>
      <c r="E297" s="124">
        <f t="shared" si="54"/>
        <v>0</v>
      </c>
      <c r="F297" s="124"/>
      <c r="G297" s="124"/>
      <c r="H297" s="124"/>
      <c r="I297" s="124"/>
      <c r="J297" s="124">
        <f t="shared" si="55"/>
        <v>0</v>
      </c>
      <c r="K297" s="124"/>
      <c r="L297" s="124"/>
      <c r="M297" s="124"/>
      <c r="N297" s="124"/>
      <c r="O297" s="124"/>
      <c r="P297" s="124">
        <f t="shared" si="52"/>
        <v>0</v>
      </c>
      <c r="Q297" s="131">
        <f t="shared" si="49"/>
        <v>0</v>
      </c>
      <c r="R297" s="234"/>
      <c r="S297" s="236"/>
      <c r="T297" s="238"/>
      <c r="U297" s="51"/>
      <c r="V297" s="51"/>
    </row>
    <row r="298" spans="1:22" s="5" customFormat="1" ht="73.5" hidden="1" customHeight="1">
      <c r="A298" s="111" t="s">
        <v>575</v>
      </c>
      <c r="B298" s="111" t="s">
        <v>456</v>
      </c>
      <c r="C298" s="111" t="s">
        <v>408</v>
      </c>
      <c r="D298" s="157" t="s">
        <v>744</v>
      </c>
      <c r="E298" s="124">
        <f t="shared" si="54"/>
        <v>0</v>
      </c>
      <c r="F298" s="124"/>
      <c r="G298" s="124"/>
      <c r="H298" s="124"/>
      <c r="I298" s="124"/>
      <c r="J298" s="124">
        <f t="shared" si="55"/>
        <v>0</v>
      </c>
      <c r="K298" s="124"/>
      <c r="L298" s="124"/>
      <c r="M298" s="124"/>
      <c r="N298" s="124"/>
      <c r="O298" s="124"/>
      <c r="P298" s="124">
        <f t="shared" si="52"/>
        <v>0</v>
      </c>
      <c r="Q298" s="131">
        <f t="shared" si="49"/>
        <v>0</v>
      </c>
      <c r="R298" s="234"/>
      <c r="S298" s="236"/>
      <c r="T298" s="238"/>
      <c r="U298" s="51"/>
      <c r="V298" s="51"/>
    </row>
    <row r="299" spans="1:22" s="5" customFormat="1" ht="80.25" hidden="1" customHeight="1">
      <c r="A299" s="111" t="s">
        <v>375</v>
      </c>
      <c r="B299" s="111" t="s">
        <v>176</v>
      </c>
      <c r="C299" s="111" t="s">
        <v>736</v>
      </c>
      <c r="D299" s="157" t="s">
        <v>455</v>
      </c>
      <c r="E299" s="124">
        <f t="shared" si="54"/>
        <v>0</v>
      </c>
      <c r="F299" s="124"/>
      <c r="G299" s="124"/>
      <c r="H299" s="124"/>
      <c r="I299" s="124"/>
      <c r="J299" s="116">
        <f t="shared" si="55"/>
        <v>0</v>
      </c>
      <c r="K299" s="124"/>
      <c r="L299" s="124"/>
      <c r="M299" s="124"/>
      <c r="N299" s="124"/>
      <c r="O299" s="124"/>
      <c r="P299" s="124">
        <f t="shared" si="52"/>
        <v>0</v>
      </c>
      <c r="Q299" s="131">
        <f t="shared" si="49"/>
        <v>0</v>
      </c>
      <c r="R299" s="234"/>
      <c r="S299" s="236"/>
      <c r="T299" s="238"/>
      <c r="U299" s="51"/>
      <c r="V299" s="51"/>
    </row>
    <row r="300" spans="1:22" s="5" customFormat="1" ht="72.75" hidden="1" customHeight="1">
      <c r="A300" s="111" t="s">
        <v>379</v>
      </c>
      <c r="B300" s="111" t="s">
        <v>928</v>
      </c>
      <c r="C300" s="111" t="s">
        <v>739</v>
      </c>
      <c r="D300" s="157" t="s">
        <v>930</v>
      </c>
      <c r="E300" s="124">
        <f t="shared" ref="E300:E307" si="56">+F300+I300</f>
        <v>0</v>
      </c>
      <c r="F300" s="124"/>
      <c r="G300" s="124"/>
      <c r="H300" s="124"/>
      <c r="I300" s="124"/>
      <c r="J300" s="124">
        <f t="shared" ref="J300:J307" si="57">+L300+O300</f>
        <v>0</v>
      </c>
      <c r="K300" s="124"/>
      <c r="L300" s="124"/>
      <c r="M300" s="124"/>
      <c r="N300" s="124"/>
      <c r="O300" s="124"/>
      <c r="P300" s="124">
        <f t="shared" si="52"/>
        <v>0</v>
      </c>
      <c r="Q300" s="131">
        <f t="shared" si="49"/>
        <v>0</v>
      </c>
      <c r="R300" s="234"/>
      <c r="S300" s="236"/>
      <c r="T300" s="238"/>
      <c r="U300" s="51"/>
      <c r="V300" s="51"/>
    </row>
    <row r="301" spans="1:22" s="5" customFormat="1" ht="81.75" hidden="1" customHeight="1">
      <c r="A301" s="111" t="s">
        <v>543</v>
      </c>
      <c r="B301" s="111" t="s">
        <v>544</v>
      </c>
      <c r="C301" s="111"/>
      <c r="D301" s="141" t="s">
        <v>89</v>
      </c>
      <c r="E301" s="87">
        <f>+F301+I301</f>
        <v>0</v>
      </c>
      <c r="F301" s="87"/>
      <c r="G301" s="87"/>
      <c r="H301" s="87"/>
      <c r="I301" s="87"/>
      <c r="J301" s="87">
        <f>+L301+O301</f>
        <v>0</v>
      </c>
      <c r="K301" s="87"/>
      <c r="L301" s="87"/>
      <c r="M301" s="87"/>
      <c r="N301" s="87"/>
      <c r="O301" s="87"/>
      <c r="P301" s="87">
        <f>+E301+J301</f>
        <v>0</v>
      </c>
      <c r="Q301" s="131">
        <f t="shared" si="49"/>
        <v>0</v>
      </c>
      <c r="S301" s="51"/>
      <c r="T301" s="51"/>
      <c r="U301" s="51"/>
      <c r="V301" s="51"/>
    </row>
    <row r="302" spans="1:22" s="5" customFormat="1" ht="60" hidden="1" customHeight="1">
      <c r="A302" s="111" t="s">
        <v>377</v>
      </c>
      <c r="B302" s="111" t="s">
        <v>929</v>
      </c>
      <c r="C302" s="111" t="s">
        <v>737</v>
      </c>
      <c r="D302" s="217" t="s">
        <v>247</v>
      </c>
      <c r="E302" s="124">
        <f t="shared" si="56"/>
        <v>0</v>
      </c>
      <c r="F302" s="124"/>
      <c r="G302" s="124"/>
      <c r="H302" s="124"/>
      <c r="I302" s="124"/>
      <c r="J302" s="124">
        <f t="shared" si="57"/>
        <v>0</v>
      </c>
      <c r="K302" s="124"/>
      <c r="L302" s="124"/>
      <c r="M302" s="124"/>
      <c r="N302" s="124"/>
      <c r="O302" s="124"/>
      <c r="P302" s="124">
        <f t="shared" si="52"/>
        <v>0</v>
      </c>
      <c r="Q302" s="131">
        <f t="shared" si="49"/>
        <v>0</v>
      </c>
      <c r="R302" s="234"/>
      <c r="S302" s="236"/>
      <c r="T302" s="238"/>
      <c r="U302" s="51"/>
      <c r="V302" s="51"/>
    </row>
    <row r="303" spans="1:22" s="5" customFormat="1" ht="54" hidden="1" customHeight="1">
      <c r="A303" s="111" t="s">
        <v>381</v>
      </c>
      <c r="B303" s="111" t="s">
        <v>445</v>
      </c>
      <c r="C303" s="111" t="s">
        <v>446</v>
      </c>
      <c r="D303" s="157" t="s">
        <v>248</v>
      </c>
      <c r="E303" s="124">
        <f t="shared" si="56"/>
        <v>0</v>
      </c>
      <c r="F303" s="124"/>
      <c r="G303" s="124"/>
      <c r="H303" s="124"/>
      <c r="I303" s="124"/>
      <c r="J303" s="124">
        <f t="shared" si="57"/>
        <v>0</v>
      </c>
      <c r="K303" s="124"/>
      <c r="L303" s="124"/>
      <c r="M303" s="124"/>
      <c r="N303" s="124"/>
      <c r="O303" s="124"/>
      <c r="P303" s="124">
        <f t="shared" si="52"/>
        <v>0</v>
      </c>
      <c r="Q303" s="261">
        <f t="shared" si="49"/>
        <v>0</v>
      </c>
      <c r="R303" s="234"/>
      <c r="S303" s="236"/>
      <c r="T303" s="238"/>
      <c r="U303" s="51"/>
      <c r="V303" s="51"/>
    </row>
    <row r="304" spans="1:22" s="5" customFormat="1" ht="72" hidden="1" customHeight="1">
      <c r="A304" s="111" t="s">
        <v>382</v>
      </c>
      <c r="B304" s="111" t="s">
        <v>410</v>
      </c>
      <c r="C304" s="111" t="s">
        <v>741</v>
      </c>
      <c r="D304" s="157" t="s">
        <v>931</v>
      </c>
      <c r="E304" s="124">
        <f t="shared" si="56"/>
        <v>0</v>
      </c>
      <c r="F304" s="124"/>
      <c r="G304" s="124"/>
      <c r="H304" s="124"/>
      <c r="I304" s="124"/>
      <c r="J304" s="124">
        <f t="shared" si="57"/>
        <v>0</v>
      </c>
      <c r="K304" s="124"/>
      <c r="L304" s="124"/>
      <c r="M304" s="124"/>
      <c r="N304" s="124"/>
      <c r="O304" s="124"/>
      <c r="P304" s="124">
        <f t="shared" si="52"/>
        <v>0</v>
      </c>
      <c r="Q304" s="131">
        <f t="shared" si="49"/>
        <v>0</v>
      </c>
      <c r="R304" s="234"/>
      <c r="S304" s="236"/>
      <c r="T304" s="238"/>
      <c r="U304" s="51"/>
      <c r="V304" s="51"/>
    </row>
    <row r="305" spans="1:22" s="5" customFormat="1" ht="113.25" hidden="1" customHeight="1">
      <c r="A305" s="111" t="s">
        <v>157</v>
      </c>
      <c r="B305" s="111" t="s">
        <v>156</v>
      </c>
      <c r="C305" s="111" t="s">
        <v>832</v>
      </c>
      <c r="D305" s="157" t="s">
        <v>462</v>
      </c>
      <c r="E305" s="124">
        <f>+F305+I305</f>
        <v>0</v>
      </c>
      <c r="F305" s="124"/>
      <c r="G305" s="124"/>
      <c r="H305" s="124"/>
      <c r="I305" s="124"/>
      <c r="J305" s="124">
        <f>+L305+O305</f>
        <v>0</v>
      </c>
      <c r="K305" s="124"/>
      <c r="L305" s="124"/>
      <c r="M305" s="124"/>
      <c r="N305" s="124"/>
      <c r="O305" s="124"/>
      <c r="P305" s="124">
        <f>+E305+J305</f>
        <v>0</v>
      </c>
      <c r="Q305" s="131">
        <f t="shared" si="49"/>
        <v>0</v>
      </c>
      <c r="R305" s="234"/>
      <c r="S305" s="236"/>
      <c r="T305" s="238"/>
      <c r="U305" s="51"/>
      <c r="V305" s="51"/>
    </row>
    <row r="306" spans="1:22" s="5" customFormat="1" ht="93" hidden="1" customHeight="1">
      <c r="A306" s="111" t="s">
        <v>380</v>
      </c>
      <c r="B306" s="111" t="s">
        <v>500</v>
      </c>
      <c r="C306" s="111" t="s">
        <v>740</v>
      </c>
      <c r="D306" s="157" t="s">
        <v>463</v>
      </c>
      <c r="E306" s="124">
        <f t="shared" si="56"/>
        <v>0</v>
      </c>
      <c r="F306" s="124"/>
      <c r="G306" s="124"/>
      <c r="H306" s="124"/>
      <c r="I306" s="124"/>
      <c r="J306" s="124">
        <f t="shared" si="57"/>
        <v>0</v>
      </c>
      <c r="K306" s="124"/>
      <c r="L306" s="124"/>
      <c r="M306" s="124"/>
      <c r="N306" s="124"/>
      <c r="O306" s="124"/>
      <c r="P306" s="124">
        <f t="shared" si="52"/>
        <v>0</v>
      </c>
      <c r="Q306" s="131">
        <f t="shared" si="49"/>
        <v>0</v>
      </c>
      <c r="R306" s="234"/>
      <c r="S306" s="236"/>
      <c r="T306" s="238"/>
      <c r="U306" s="51"/>
      <c r="V306" s="51"/>
    </row>
    <row r="307" spans="1:22" s="5" customFormat="1" ht="104.25" hidden="1" customHeight="1">
      <c r="A307" s="111" t="s">
        <v>378</v>
      </c>
      <c r="B307" s="111" t="s">
        <v>499</v>
      </c>
      <c r="C307" s="111" t="s">
        <v>738</v>
      </c>
      <c r="D307" s="217" t="s">
        <v>909</v>
      </c>
      <c r="E307" s="124">
        <f t="shared" si="56"/>
        <v>0</v>
      </c>
      <c r="F307" s="124"/>
      <c r="G307" s="124"/>
      <c r="H307" s="124"/>
      <c r="I307" s="124"/>
      <c r="J307" s="124">
        <f t="shared" si="57"/>
        <v>0</v>
      </c>
      <c r="K307" s="124"/>
      <c r="L307" s="124"/>
      <c r="M307" s="124"/>
      <c r="N307" s="124"/>
      <c r="O307" s="124"/>
      <c r="P307" s="124">
        <f t="shared" si="52"/>
        <v>0</v>
      </c>
      <c r="Q307" s="131">
        <f t="shared" si="49"/>
        <v>0</v>
      </c>
      <c r="R307" s="234"/>
      <c r="S307" s="236"/>
      <c r="T307" s="238"/>
      <c r="U307" s="51"/>
      <c r="V307" s="51"/>
    </row>
    <row r="308" spans="1:22" s="5" customFormat="1" ht="81" hidden="1" customHeight="1">
      <c r="A308" s="111" t="s">
        <v>376</v>
      </c>
      <c r="B308" s="111" t="s">
        <v>498</v>
      </c>
      <c r="C308" s="111" t="s">
        <v>8</v>
      </c>
      <c r="D308" s="217" t="s">
        <v>274</v>
      </c>
      <c r="E308" s="124">
        <f t="shared" si="54"/>
        <v>0</v>
      </c>
      <c r="F308" s="124"/>
      <c r="G308" s="124"/>
      <c r="H308" s="124"/>
      <c r="I308" s="124"/>
      <c r="J308" s="212">
        <f>+L308+O308</f>
        <v>0</v>
      </c>
      <c r="K308" s="124">
        <f>800000-800000</f>
        <v>0</v>
      </c>
      <c r="L308" s="124"/>
      <c r="M308" s="124"/>
      <c r="N308" s="124"/>
      <c r="O308" s="124">
        <f>800000-800000</f>
        <v>0</v>
      </c>
      <c r="P308" s="124">
        <f t="shared" si="52"/>
        <v>0</v>
      </c>
      <c r="Q308" s="261">
        <f t="shared" si="49"/>
        <v>0</v>
      </c>
      <c r="R308" s="234"/>
      <c r="S308" s="236"/>
      <c r="T308" s="238"/>
      <c r="U308" s="51"/>
      <c r="V308" s="51"/>
    </row>
    <row r="309" spans="1:22" s="5" customFormat="1" ht="27.6" hidden="1">
      <c r="A309" s="101" t="s">
        <v>383</v>
      </c>
      <c r="B309" s="99" t="s">
        <v>266</v>
      </c>
      <c r="C309" s="99" t="s">
        <v>39</v>
      </c>
      <c r="D309" s="156" t="s">
        <v>267</v>
      </c>
      <c r="E309" s="89">
        <f t="shared" si="54"/>
        <v>0</v>
      </c>
      <c r="F309" s="89"/>
      <c r="G309" s="89"/>
      <c r="H309" s="89"/>
      <c r="I309" s="89"/>
      <c r="J309" s="89">
        <f>+L309+O309</f>
        <v>0</v>
      </c>
      <c r="K309" s="89"/>
      <c r="L309" s="89"/>
      <c r="M309" s="89"/>
      <c r="N309" s="89"/>
      <c r="O309" s="89">
        <f>2500000-525000-1975000</f>
        <v>0</v>
      </c>
      <c r="P309" s="89">
        <f t="shared" si="52"/>
        <v>0</v>
      </c>
      <c r="Q309" s="131">
        <f t="shared" si="49"/>
        <v>0</v>
      </c>
      <c r="S309" s="51"/>
      <c r="T309" s="51"/>
      <c r="U309" s="51"/>
      <c r="V309" s="51"/>
    </row>
    <row r="310" spans="1:22" s="5" customFormat="1" ht="27.6" hidden="1">
      <c r="A310" s="104" t="s">
        <v>384</v>
      </c>
      <c r="B310" s="99" t="s">
        <v>951</v>
      </c>
      <c r="C310" s="99" t="s">
        <v>38</v>
      </c>
      <c r="D310" s="140" t="s">
        <v>881</v>
      </c>
      <c r="E310" s="89">
        <f t="shared" si="54"/>
        <v>0</v>
      </c>
      <c r="F310" s="89"/>
      <c r="G310" s="89"/>
      <c r="H310" s="89"/>
      <c r="I310" s="89"/>
      <c r="J310" s="89">
        <f>+L310+O310</f>
        <v>0</v>
      </c>
      <c r="K310" s="89"/>
      <c r="L310" s="89"/>
      <c r="M310" s="89"/>
      <c r="N310" s="89"/>
      <c r="O310" s="89"/>
      <c r="P310" s="89">
        <f t="shared" si="52"/>
        <v>0</v>
      </c>
      <c r="Q310" s="131">
        <f t="shared" si="49"/>
        <v>0</v>
      </c>
      <c r="S310" s="51"/>
      <c r="T310" s="51"/>
      <c r="U310" s="51"/>
      <c r="V310" s="51"/>
    </row>
    <row r="311" spans="1:22" s="5" customFormat="1" ht="35.4" hidden="1" customHeight="1">
      <c r="A311" s="104" t="s">
        <v>487</v>
      </c>
      <c r="B311" s="99" t="s">
        <v>488</v>
      </c>
      <c r="C311" s="99" t="s">
        <v>356</v>
      </c>
      <c r="D311" s="140" t="s">
        <v>681</v>
      </c>
      <c r="E311" s="87">
        <f t="shared" si="54"/>
        <v>0</v>
      </c>
      <c r="F311" s="89"/>
      <c r="G311" s="89"/>
      <c r="H311" s="89"/>
      <c r="I311" s="89"/>
      <c r="J311" s="84">
        <f>+L311+O311</f>
        <v>0</v>
      </c>
      <c r="K311" s="89"/>
      <c r="L311" s="89"/>
      <c r="M311" s="89"/>
      <c r="N311" s="89"/>
      <c r="O311" s="89"/>
      <c r="P311" s="87">
        <f t="shared" si="52"/>
        <v>0</v>
      </c>
      <c r="Q311" s="131">
        <f t="shared" si="49"/>
        <v>0</v>
      </c>
      <c r="S311" s="51"/>
      <c r="T311" s="51"/>
      <c r="U311" s="51"/>
      <c r="V311" s="51"/>
    </row>
    <row r="312" spans="1:22" s="5" customFormat="1" ht="66.75" hidden="1" customHeight="1">
      <c r="A312" s="188" t="s">
        <v>823</v>
      </c>
      <c r="B312" s="188" t="s">
        <v>824</v>
      </c>
      <c r="C312" s="188"/>
      <c r="D312" s="225" t="s">
        <v>152</v>
      </c>
      <c r="E312" s="123">
        <f>+E313+E314+E316+E315+E317</f>
        <v>0</v>
      </c>
      <c r="F312" s="123">
        <f t="shared" ref="F312:O312" si="58">+F313+F314+F316+F315+F317</f>
        <v>0</v>
      </c>
      <c r="G312" s="123">
        <f t="shared" si="58"/>
        <v>0</v>
      </c>
      <c r="H312" s="123">
        <f t="shared" si="58"/>
        <v>0</v>
      </c>
      <c r="I312" s="123">
        <f t="shared" si="58"/>
        <v>0</v>
      </c>
      <c r="J312" s="123">
        <f t="shared" si="58"/>
        <v>0</v>
      </c>
      <c r="K312" s="123">
        <f>+K313+K314+K316+K315+K317</f>
        <v>0</v>
      </c>
      <c r="L312" s="123">
        <f t="shared" si="58"/>
        <v>0</v>
      </c>
      <c r="M312" s="123">
        <f t="shared" si="58"/>
        <v>0</v>
      </c>
      <c r="N312" s="123">
        <f t="shared" si="58"/>
        <v>0</v>
      </c>
      <c r="O312" s="123">
        <f t="shared" si="58"/>
        <v>0</v>
      </c>
      <c r="P312" s="123">
        <f t="shared" si="52"/>
        <v>0</v>
      </c>
      <c r="Q312" s="131">
        <f t="shared" si="49"/>
        <v>0</v>
      </c>
      <c r="S312" s="51"/>
      <c r="T312" s="51"/>
      <c r="U312" s="51"/>
      <c r="V312" s="51"/>
    </row>
    <row r="313" spans="1:22" s="5" customFormat="1" ht="41.4" hidden="1">
      <c r="A313" s="99" t="s">
        <v>825</v>
      </c>
      <c r="B313" s="99" t="s">
        <v>197</v>
      </c>
      <c r="C313" s="99" t="s">
        <v>196</v>
      </c>
      <c r="D313" s="156" t="s">
        <v>198</v>
      </c>
      <c r="E313" s="115">
        <f>+F313+I313</f>
        <v>0</v>
      </c>
      <c r="F313" s="115"/>
      <c r="G313" s="115"/>
      <c r="H313" s="115"/>
      <c r="I313" s="115"/>
      <c r="J313" s="89">
        <f>+L313+O313</f>
        <v>0</v>
      </c>
      <c r="K313" s="115"/>
      <c r="L313" s="115"/>
      <c r="M313" s="115"/>
      <c r="N313" s="115"/>
      <c r="O313" s="87"/>
      <c r="P313" s="87">
        <f t="shared" si="52"/>
        <v>0</v>
      </c>
      <c r="Q313" s="131">
        <f t="shared" ref="Q313:Q365" si="59">+P313</f>
        <v>0</v>
      </c>
      <c r="S313" s="51"/>
      <c r="T313" s="51"/>
      <c r="U313" s="51"/>
      <c r="V313" s="51"/>
    </row>
    <row r="314" spans="1:22" s="5" customFormat="1" ht="27.6" hidden="1">
      <c r="A314" s="105" t="s">
        <v>826</v>
      </c>
      <c r="B314" s="105" t="s">
        <v>200</v>
      </c>
      <c r="C314" s="105" t="s">
        <v>199</v>
      </c>
      <c r="D314" s="141" t="s">
        <v>816</v>
      </c>
      <c r="E314" s="87">
        <f>+F314+I314</f>
        <v>0</v>
      </c>
      <c r="F314" s="87"/>
      <c r="G314" s="87"/>
      <c r="H314" s="87"/>
      <c r="I314" s="87"/>
      <c r="J314" s="84">
        <f>+L314+O314</f>
        <v>0</v>
      </c>
      <c r="K314" s="87"/>
      <c r="L314" s="87"/>
      <c r="M314" s="87"/>
      <c r="N314" s="87"/>
      <c r="O314" s="87"/>
      <c r="P314" s="87">
        <f t="shared" si="52"/>
        <v>0</v>
      </c>
      <c r="Q314" s="131">
        <f t="shared" si="59"/>
        <v>0</v>
      </c>
      <c r="S314" s="51"/>
      <c r="T314" s="51"/>
      <c r="U314" s="51"/>
      <c r="V314" s="51"/>
    </row>
    <row r="315" spans="1:22" s="5" customFormat="1" ht="44.4" hidden="1" customHeight="1">
      <c r="A315" s="105" t="s">
        <v>690</v>
      </c>
      <c r="B315" s="105" t="s">
        <v>691</v>
      </c>
      <c r="C315" s="105" t="s">
        <v>692</v>
      </c>
      <c r="D315" s="141" t="s">
        <v>693</v>
      </c>
      <c r="E315" s="87">
        <f>+F315+I315</f>
        <v>0</v>
      </c>
      <c r="F315" s="87"/>
      <c r="G315" s="87"/>
      <c r="H315" s="87"/>
      <c r="I315" s="87"/>
      <c r="J315" s="84">
        <f>+L315+O315</f>
        <v>0</v>
      </c>
      <c r="K315" s="87"/>
      <c r="L315" s="87"/>
      <c r="M315" s="87"/>
      <c r="N315" s="87"/>
      <c r="O315" s="87"/>
      <c r="P315" s="87">
        <f>+E315+J315</f>
        <v>0</v>
      </c>
      <c r="Q315" s="131">
        <f t="shared" si="59"/>
        <v>0</v>
      </c>
      <c r="S315" s="51"/>
      <c r="T315" s="51"/>
      <c r="U315" s="51"/>
      <c r="V315" s="51"/>
    </row>
    <row r="316" spans="1:22" s="5" customFormat="1" ht="45" hidden="1" customHeight="1">
      <c r="A316" s="101" t="s">
        <v>687</v>
      </c>
      <c r="B316" s="101" t="s">
        <v>688</v>
      </c>
      <c r="C316" s="101" t="s">
        <v>689</v>
      </c>
      <c r="D316" s="213" t="s">
        <v>348</v>
      </c>
      <c r="E316" s="124">
        <f>+F316+I316</f>
        <v>0</v>
      </c>
      <c r="F316" s="124"/>
      <c r="G316" s="227"/>
      <c r="H316" s="227"/>
      <c r="I316" s="212"/>
      <c r="J316" s="212">
        <f>+L316+O316</f>
        <v>0</v>
      </c>
      <c r="K316" s="212"/>
      <c r="L316" s="212"/>
      <c r="M316" s="212"/>
      <c r="N316" s="212"/>
      <c r="O316" s="124"/>
      <c r="P316" s="124">
        <f t="shared" si="52"/>
        <v>0</v>
      </c>
      <c r="Q316" s="131">
        <f t="shared" si="59"/>
        <v>0</v>
      </c>
      <c r="S316" s="51"/>
      <c r="T316" s="51"/>
      <c r="U316" s="51"/>
      <c r="V316" s="51"/>
    </row>
    <row r="317" spans="1:22" s="5" customFormat="1" ht="39.75" hidden="1" customHeight="1">
      <c r="A317" s="101" t="s">
        <v>694</v>
      </c>
      <c r="B317" s="101" t="s">
        <v>951</v>
      </c>
      <c r="C317" s="101" t="s">
        <v>38</v>
      </c>
      <c r="D317" s="4" t="s">
        <v>881</v>
      </c>
      <c r="E317" s="124">
        <f>+F317+I317</f>
        <v>0</v>
      </c>
      <c r="F317" s="124"/>
      <c r="G317" s="227"/>
      <c r="H317" s="227"/>
      <c r="I317" s="212"/>
      <c r="J317" s="212">
        <f>+L317+O317</f>
        <v>0</v>
      </c>
      <c r="K317" s="212">
        <v>0</v>
      </c>
      <c r="L317" s="212"/>
      <c r="M317" s="212"/>
      <c r="N317" s="212"/>
      <c r="O317" s="124"/>
      <c r="P317" s="124">
        <f>+E317+J317</f>
        <v>0</v>
      </c>
      <c r="Q317" s="131">
        <f t="shared" si="59"/>
        <v>0</v>
      </c>
      <c r="S317" s="51"/>
      <c r="T317" s="51"/>
      <c r="U317" s="51"/>
      <c r="V317" s="51"/>
    </row>
    <row r="318" spans="1:22" s="5" customFormat="1" ht="94.5" hidden="1" customHeight="1">
      <c r="A318" s="188" t="s">
        <v>886</v>
      </c>
      <c r="B318" s="188" t="s">
        <v>593</v>
      </c>
      <c r="C318" s="188"/>
      <c r="D318" s="225" t="s">
        <v>229</v>
      </c>
      <c r="E318" s="123">
        <f>+E320+E321+E319</f>
        <v>0</v>
      </c>
      <c r="F318" s="123">
        <f t="shared" ref="F318:O318" si="60">+F320+F321+F319</f>
        <v>0</v>
      </c>
      <c r="G318" s="123">
        <f t="shared" si="60"/>
        <v>0</v>
      </c>
      <c r="H318" s="123">
        <f t="shared" si="60"/>
        <v>0</v>
      </c>
      <c r="I318" s="123">
        <f t="shared" si="60"/>
        <v>0</v>
      </c>
      <c r="J318" s="123">
        <f t="shared" si="60"/>
        <v>0</v>
      </c>
      <c r="K318" s="123">
        <f>+K320+K321+K319</f>
        <v>0</v>
      </c>
      <c r="L318" s="123">
        <f t="shared" si="60"/>
        <v>0</v>
      </c>
      <c r="M318" s="123">
        <f t="shared" si="60"/>
        <v>0</v>
      </c>
      <c r="N318" s="123">
        <f t="shared" si="60"/>
        <v>0</v>
      </c>
      <c r="O318" s="123">
        <f t="shared" si="60"/>
        <v>0</v>
      </c>
      <c r="P318" s="123">
        <f t="shared" si="52"/>
        <v>0</v>
      </c>
      <c r="Q318" s="261">
        <f t="shared" si="59"/>
        <v>0</v>
      </c>
      <c r="R318" s="236"/>
      <c r="S318" s="236"/>
      <c r="T318" s="238"/>
      <c r="U318" s="51"/>
      <c r="V318" s="51"/>
    </row>
    <row r="319" spans="1:22" s="5" customFormat="1" ht="45" hidden="1" customHeight="1">
      <c r="A319" s="111">
        <v>1317640</v>
      </c>
      <c r="B319" s="111" t="s">
        <v>551</v>
      </c>
      <c r="C319" s="111" t="s">
        <v>721</v>
      </c>
      <c r="D319" s="217" t="s">
        <v>588</v>
      </c>
      <c r="E319" s="124">
        <f>+F319+I319</f>
        <v>0</v>
      </c>
      <c r="F319" s="124"/>
      <c r="G319" s="123"/>
      <c r="H319" s="123"/>
      <c r="I319" s="124"/>
      <c r="J319" s="124">
        <f>+L319+O319</f>
        <v>0</v>
      </c>
      <c r="K319" s="124"/>
      <c r="L319" s="123"/>
      <c r="M319" s="123"/>
      <c r="N319" s="123"/>
      <c r="O319" s="124"/>
      <c r="P319" s="124">
        <f t="shared" si="52"/>
        <v>0</v>
      </c>
      <c r="Q319" s="261">
        <f t="shared" si="59"/>
        <v>0</v>
      </c>
      <c r="R319" s="234"/>
      <c r="S319" s="236"/>
      <c r="T319" s="238"/>
      <c r="U319" s="51"/>
      <c r="V319" s="51"/>
    </row>
    <row r="320" spans="1:22" s="5" customFormat="1" ht="41.4" hidden="1">
      <c r="A320" s="99">
        <v>1318313</v>
      </c>
      <c r="B320" s="99" t="s">
        <v>101</v>
      </c>
      <c r="C320" s="99" t="s">
        <v>994</v>
      </c>
      <c r="D320" s="174" t="s">
        <v>111</v>
      </c>
      <c r="E320" s="90">
        <f>+F320+I320</f>
        <v>0</v>
      </c>
      <c r="F320" s="90"/>
      <c r="G320" s="90"/>
      <c r="H320" s="90"/>
      <c r="I320" s="90"/>
      <c r="J320" s="90">
        <f>+L320+O320</f>
        <v>0</v>
      </c>
      <c r="K320" s="90"/>
      <c r="L320" s="90"/>
      <c r="M320" s="90"/>
      <c r="N320" s="90"/>
      <c r="O320" s="90"/>
      <c r="P320" s="90">
        <f t="shared" si="52"/>
        <v>0</v>
      </c>
      <c r="Q320" s="131">
        <f t="shared" si="59"/>
        <v>0</v>
      </c>
      <c r="S320" s="51"/>
      <c r="T320" s="51"/>
      <c r="U320" s="51"/>
      <c r="V320" s="51"/>
    </row>
    <row r="321" spans="1:22" s="5" customFormat="1" ht="27.6" hidden="1">
      <c r="A321" s="99">
        <v>1318340</v>
      </c>
      <c r="B321" s="99" t="s">
        <v>892</v>
      </c>
      <c r="C321" s="99" t="s">
        <v>100</v>
      </c>
      <c r="D321" s="174" t="s">
        <v>550</v>
      </c>
      <c r="E321" s="90">
        <f>+F321+I321</f>
        <v>0</v>
      </c>
      <c r="F321" s="90"/>
      <c r="G321" s="90"/>
      <c r="H321" s="90"/>
      <c r="I321" s="90"/>
      <c r="J321" s="88">
        <f>+L321+O321</f>
        <v>0</v>
      </c>
      <c r="K321" s="88"/>
      <c r="L321" s="88"/>
      <c r="M321" s="88"/>
      <c r="N321" s="88"/>
      <c r="O321" s="88">
        <f>99500-99500</f>
        <v>0</v>
      </c>
      <c r="P321" s="88">
        <f t="shared" si="52"/>
        <v>0</v>
      </c>
      <c r="Q321" s="131">
        <f t="shared" si="59"/>
        <v>0</v>
      </c>
      <c r="S321" s="51"/>
      <c r="T321" s="51"/>
      <c r="U321" s="51"/>
      <c r="V321" s="51"/>
    </row>
    <row r="322" spans="1:22" s="5" customFormat="1" ht="50.4" hidden="1" customHeight="1">
      <c r="A322" s="188" t="s">
        <v>887</v>
      </c>
      <c r="B322" s="188" t="s">
        <v>594</v>
      </c>
      <c r="C322" s="188"/>
      <c r="D322" s="225" t="s">
        <v>907</v>
      </c>
      <c r="E322" s="123">
        <f>SUM(E323:E333)-E325-E326+E334+E335+E336</f>
        <v>0</v>
      </c>
      <c r="F322" s="123">
        <f t="shared" ref="F322:O322" si="61">SUM(F323:F333)-F325-F326+F334+F335+F336</f>
        <v>0</v>
      </c>
      <c r="G322" s="123">
        <f t="shared" si="61"/>
        <v>0</v>
      </c>
      <c r="H322" s="123">
        <f t="shared" si="61"/>
        <v>0</v>
      </c>
      <c r="I322" s="123">
        <f t="shared" si="61"/>
        <v>0</v>
      </c>
      <c r="J322" s="123">
        <f t="shared" si="61"/>
        <v>0</v>
      </c>
      <c r="K322" s="123">
        <f t="shared" si="61"/>
        <v>0</v>
      </c>
      <c r="L322" s="123">
        <f t="shared" si="61"/>
        <v>0</v>
      </c>
      <c r="M322" s="123">
        <f t="shared" si="61"/>
        <v>0</v>
      </c>
      <c r="N322" s="123">
        <f t="shared" si="61"/>
        <v>0</v>
      </c>
      <c r="O322" s="123">
        <f t="shared" si="61"/>
        <v>0</v>
      </c>
      <c r="P322" s="123">
        <f t="shared" si="52"/>
        <v>0</v>
      </c>
      <c r="Q322" s="261">
        <f t="shared" si="59"/>
        <v>0</v>
      </c>
      <c r="R322" s="236"/>
      <c r="S322" s="236"/>
      <c r="T322" s="238"/>
      <c r="U322" s="51"/>
      <c r="V322" s="51"/>
    </row>
    <row r="323" spans="1:22" s="5" customFormat="1" hidden="1">
      <c r="A323" s="105">
        <v>1513230</v>
      </c>
      <c r="B323" s="105" t="s">
        <v>241</v>
      </c>
      <c r="C323" s="105" t="s">
        <v>354</v>
      </c>
      <c r="D323" s="2" t="s">
        <v>470</v>
      </c>
      <c r="E323" s="87">
        <f t="shared" ref="E323:E332" si="62">+F323+I323</f>
        <v>0</v>
      </c>
      <c r="F323" s="87"/>
      <c r="G323" s="86"/>
      <c r="H323" s="86"/>
      <c r="I323" s="86"/>
      <c r="J323" s="87">
        <f t="shared" ref="J323:J331" si="63">+L323+O323</f>
        <v>0</v>
      </c>
      <c r="K323" s="86"/>
      <c r="L323" s="86"/>
      <c r="M323" s="86"/>
      <c r="N323" s="86"/>
      <c r="O323" s="86"/>
      <c r="P323" s="87">
        <f t="shared" si="52"/>
        <v>0</v>
      </c>
      <c r="Q323" s="131">
        <f t="shared" si="59"/>
        <v>0</v>
      </c>
      <c r="S323" s="51"/>
      <c r="T323" s="51"/>
      <c r="U323" s="51"/>
      <c r="V323" s="51"/>
    </row>
    <row r="324" spans="1:22" s="5" customFormat="1" ht="27.6" hidden="1">
      <c r="A324" s="105">
        <v>1517300</v>
      </c>
      <c r="B324" s="105" t="s">
        <v>266</v>
      </c>
      <c r="C324" s="105" t="s">
        <v>39</v>
      </c>
      <c r="D324" s="152" t="s">
        <v>267</v>
      </c>
      <c r="E324" s="87">
        <f t="shared" si="62"/>
        <v>0</v>
      </c>
      <c r="F324" s="87"/>
      <c r="G324" s="87"/>
      <c r="H324" s="87"/>
      <c r="I324" s="87"/>
      <c r="J324" s="87">
        <f t="shared" si="63"/>
        <v>0</v>
      </c>
      <c r="K324" s="87"/>
      <c r="L324" s="87"/>
      <c r="M324" s="87"/>
      <c r="N324" s="87"/>
      <c r="O324" s="87"/>
      <c r="P324" s="87">
        <f t="shared" si="52"/>
        <v>0</v>
      </c>
      <c r="Q324" s="131">
        <f t="shared" si="59"/>
        <v>0</v>
      </c>
      <c r="S324" s="51"/>
      <c r="T324" s="51"/>
      <c r="U324" s="51"/>
      <c r="V324" s="51"/>
    </row>
    <row r="325" spans="1:22" s="5" customFormat="1" ht="13.8" hidden="1">
      <c r="A325" s="105"/>
      <c r="B325" s="105"/>
      <c r="C325" s="105"/>
      <c r="D325" s="152" t="s">
        <v>415</v>
      </c>
      <c r="E325" s="87">
        <f t="shared" si="62"/>
        <v>0</v>
      </c>
      <c r="F325" s="87"/>
      <c r="G325" s="87"/>
      <c r="H325" s="87"/>
      <c r="I325" s="87"/>
      <c r="J325" s="87"/>
      <c r="K325" s="87"/>
      <c r="L325" s="87"/>
      <c r="M325" s="87"/>
      <c r="N325" s="87"/>
      <c r="O325" s="87"/>
      <c r="P325" s="87"/>
      <c r="Q325" s="131">
        <f t="shared" si="59"/>
        <v>0</v>
      </c>
      <c r="S325" s="51"/>
      <c r="T325" s="51"/>
      <c r="U325" s="51"/>
      <c r="V325" s="51"/>
    </row>
    <row r="326" spans="1:22" s="5" customFormat="1" ht="69" hidden="1">
      <c r="A326" s="105"/>
      <c r="B326" s="105"/>
      <c r="C326" s="105"/>
      <c r="D326" s="152" t="s">
        <v>794</v>
      </c>
      <c r="E326" s="87">
        <f t="shared" si="62"/>
        <v>0</v>
      </c>
      <c r="F326" s="87"/>
      <c r="G326" s="87"/>
      <c r="H326" s="87"/>
      <c r="I326" s="87"/>
      <c r="J326" s="87">
        <f t="shared" si="63"/>
        <v>0</v>
      </c>
      <c r="K326" s="87"/>
      <c r="L326" s="87"/>
      <c r="M326" s="87"/>
      <c r="N326" s="87"/>
      <c r="O326" s="87"/>
      <c r="P326" s="87">
        <f t="shared" ref="P326:P339" si="64">+E326+J326</f>
        <v>0</v>
      </c>
      <c r="Q326" s="131">
        <f t="shared" si="59"/>
        <v>0</v>
      </c>
      <c r="S326" s="51"/>
      <c r="T326" s="51"/>
      <c r="U326" s="51"/>
      <c r="V326" s="51"/>
    </row>
    <row r="327" spans="1:22" s="5" customFormat="1" ht="27.6" hidden="1">
      <c r="A327" s="99">
        <v>1517321</v>
      </c>
      <c r="B327" s="99" t="s">
        <v>203</v>
      </c>
      <c r="C327" s="99" t="s">
        <v>204</v>
      </c>
      <c r="D327" s="156" t="s">
        <v>857</v>
      </c>
      <c r="E327" s="88">
        <f t="shared" si="62"/>
        <v>0</v>
      </c>
      <c r="F327" s="88"/>
      <c r="G327" s="88"/>
      <c r="H327" s="88"/>
      <c r="I327" s="88"/>
      <c r="J327" s="88">
        <f t="shared" si="63"/>
        <v>0</v>
      </c>
      <c r="K327" s="88">
        <f>5000000-5000000</f>
        <v>0</v>
      </c>
      <c r="L327" s="88"/>
      <c r="M327" s="88"/>
      <c r="N327" s="88"/>
      <c r="O327" s="88">
        <f>5000000-5000000</f>
        <v>0</v>
      </c>
      <c r="P327" s="88">
        <f t="shared" si="64"/>
        <v>0</v>
      </c>
      <c r="Q327" s="131">
        <f t="shared" si="59"/>
        <v>0</v>
      </c>
      <c r="S327" s="51"/>
      <c r="T327" s="51"/>
      <c r="U327" s="51"/>
      <c r="V327" s="51"/>
    </row>
    <row r="328" spans="1:22" s="5" customFormat="1" ht="51.6" hidden="1" customHeight="1">
      <c r="A328" s="99">
        <v>1517322</v>
      </c>
      <c r="B328" s="99" t="s">
        <v>522</v>
      </c>
      <c r="C328" s="99" t="s">
        <v>914</v>
      </c>
      <c r="D328" s="156" t="s">
        <v>523</v>
      </c>
      <c r="E328" s="115">
        <f t="shared" si="62"/>
        <v>0</v>
      </c>
      <c r="F328" s="115"/>
      <c r="G328" s="115"/>
      <c r="H328" s="115"/>
      <c r="I328" s="115"/>
      <c r="J328" s="89">
        <f t="shared" si="63"/>
        <v>0</v>
      </c>
      <c r="K328" s="89"/>
      <c r="L328" s="89"/>
      <c r="M328" s="89"/>
      <c r="N328" s="89"/>
      <c r="O328" s="89">
        <f>200000-200000</f>
        <v>0</v>
      </c>
      <c r="P328" s="89">
        <f t="shared" si="64"/>
        <v>0</v>
      </c>
      <c r="Q328" s="131">
        <f t="shared" si="59"/>
        <v>0</v>
      </c>
      <c r="S328" s="51"/>
      <c r="T328" s="51"/>
      <c r="U328" s="51"/>
      <c r="V328" s="51"/>
    </row>
    <row r="329" spans="1:22" s="5" customFormat="1" ht="51.6" hidden="1" customHeight="1">
      <c r="A329" s="99" t="s">
        <v>426</v>
      </c>
      <c r="B329" s="99" t="s">
        <v>488</v>
      </c>
      <c r="C329" s="99" t="s">
        <v>356</v>
      </c>
      <c r="D329" s="156" t="s">
        <v>427</v>
      </c>
      <c r="E329" s="115">
        <f>+F329+I329</f>
        <v>0</v>
      </c>
      <c r="F329" s="115"/>
      <c r="G329" s="115"/>
      <c r="H329" s="115"/>
      <c r="I329" s="115"/>
      <c r="J329" s="89">
        <f>+L329+O329</f>
        <v>0</v>
      </c>
      <c r="K329" s="89"/>
      <c r="L329" s="89"/>
      <c r="M329" s="89"/>
      <c r="N329" s="89"/>
      <c r="O329" s="89"/>
      <c r="P329" s="89">
        <f>+E329+J329</f>
        <v>0</v>
      </c>
      <c r="Q329" s="131">
        <f t="shared" si="59"/>
        <v>0</v>
      </c>
      <c r="S329" s="51"/>
      <c r="T329" s="51"/>
      <c r="U329" s="51"/>
      <c r="V329" s="51"/>
    </row>
    <row r="330" spans="1:22" s="5" customFormat="1" ht="62.25" hidden="1" customHeight="1">
      <c r="A330" s="101" t="s">
        <v>946</v>
      </c>
      <c r="B330" s="101" t="s">
        <v>947</v>
      </c>
      <c r="C330" s="101" t="s">
        <v>356</v>
      </c>
      <c r="D330" s="214" t="s">
        <v>489</v>
      </c>
      <c r="E330" s="148">
        <f>+F330+I330</f>
        <v>0</v>
      </c>
      <c r="F330" s="148"/>
      <c r="G330" s="148"/>
      <c r="H330" s="148"/>
      <c r="I330" s="148"/>
      <c r="J330" s="116">
        <f>+L330+O330</f>
        <v>0</v>
      </c>
      <c r="K330" s="116"/>
      <c r="L330" s="116"/>
      <c r="M330" s="116"/>
      <c r="N330" s="116"/>
      <c r="O330" s="116"/>
      <c r="P330" s="116">
        <f>+E330+J330</f>
        <v>0</v>
      </c>
      <c r="Q330" s="261">
        <f t="shared" si="59"/>
        <v>0</v>
      </c>
      <c r="R330" s="234"/>
      <c r="S330" s="236"/>
      <c r="T330" s="238"/>
      <c r="U330" s="51"/>
      <c r="V330" s="51"/>
    </row>
    <row r="331" spans="1:22" s="5" customFormat="1" ht="35.4" hidden="1" customHeight="1">
      <c r="A331" s="99">
        <v>1517340</v>
      </c>
      <c r="B331" s="99" t="s">
        <v>412</v>
      </c>
      <c r="C331" s="99" t="s">
        <v>41</v>
      </c>
      <c r="D331" s="156" t="s">
        <v>349</v>
      </c>
      <c r="E331" s="88">
        <f t="shared" si="62"/>
        <v>0</v>
      </c>
      <c r="F331" s="88"/>
      <c r="G331" s="88"/>
      <c r="H331" s="88"/>
      <c r="I331" s="88"/>
      <c r="J331" s="88">
        <f t="shared" si="63"/>
        <v>0</v>
      </c>
      <c r="K331" s="88"/>
      <c r="L331" s="88"/>
      <c r="M331" s="88"/>
      <c r="N331" s="88"/>
      <c r="O331" s="88">
        <f>300000-300000</f>
        <v>0</v>
      </c>
      <c r="P331" s="88">
        <f t="shared" si="64"/>
        <v>0</v>
      </c>
      <c r="Q331" s="131">
        <f t="shared" si="59"/>
        <v>0</v>
      </c>
      <c r="S331" s="51"/>
      <c r="T331" s="51"/>
      <c r="U331" s="51"/>
      <c r="V331" s="51"/>
    </row>
    <row r="332" spans="1:22" s="5" customFormat="1" ht="65.25" hidden="1" customHeight="1">
      <c r="A332" s="99" t="s">
        <v>915</v>
      </c>
      <c r="B332" s="99" t="s">
        <v>916</v>
      </c>
      <c r="C332" s="99" t="s">
        <v>917</v>
      </c>
      <c r="D332" s="156" t="s">
        <v>506</v>
      </c>
      <c r="E332" s="115">
        <f t="shared" si="62"/>
        <v>0</v>
      </c>
      <c r="F332" s="115"/>
      <c r="G332" s="115"/>
      <c r="H332" s="115"/>
      <c r="I332" s="115"/>
      <c r="J332" s="88">
        <f>+L332+O332</f>
        <v>0</v>
      </c>
      <c r="K332" s="88"/>
      <c r="L332" s="88"/>
      <c r="M332" s="88"/>
      <c r="N332" s="88"/>
      <c r="O332" s="88"/>
      <c r="P332" s="88">
        <f t="shared" si="64"/>
        <v>0</v>
      </c>
      <c r="Q332" s="131">
        <f t="shared" si="59"/>
        <v>0</v>
      </c>
      <c r="S332" s="51"/>
      <c r="T332" s="51"/>
      <c r="U332" s="51"/>
      <c r="V332" s="51"/>
    </row>
    <row r="333" spans="1:22" s="5" customFormat="1" ht="65.25" hidden="1" customHeight="1">
      <c r="A333" s="99" t="s">
        <v>423</v>
      </c>
      <c r="B333" s="99" t="s">
        <v>424</v>
      </c>
      <c r="C333" s="99" t="s">
        <v>917</v>
      </c>
      <c r="D333" s="156" t="s">
        <v>425</v>
      </c>
      <c r="E333" s="115">
        <f>+F333+I333</f>
        <v>0</v>
      </c>
      <c r="F333" s="115"/>
      <c r="G333" s="115"/>
      <c r="H333" s="115"/>
      <c r="I333" s="115"/>
      <c r="J333" s="88">
        <f>+L333+O333</f>
        <v>0</v>
      </c>
      <c r="K333" s="88"/>
      <c r="L333" s="88"/>
      <c r="M333" s="88"/>
      <c r="N333" s="88"/>
      <c r="O333" s="88"/>
      <c r="P333" s="88">
        <f>+E333+J333</f>
        <v>0</v>
      </c>
      <c r="Q333" s="131">
        <f t="shared" si="59"/>
        <v>0</v>
      </c>
      <c r="S333" s="51"/>
      <c r="T333" s="51"/>
      <c r="U333" s="51"/>
      <c r="V333" s="51"/>
    </row>
    <row r="334" spans="1:22" s="5" customFormat="1" ht="93.75" hidden="1" customHeight="1">
      <c r="A334" s="99" t="s">
        <v>320</v>
      </c>
      <c r="B334" s="99" t="s">
        <v>321</v>
      </c>
      <c r="C334" s="99" t="s">
        <v>917</v>
      </c>
      <c r="D334" s="221" t="s">
        <v>902</v>
      </c>
      <c r="E334" s="88">
        <f>+F334+I334</f>
        <v>0</v>
      </c>
      <c r="F334" s="88"/>
      <c r="G334" s="88"/>
      <c r="H334" s="88"/>
      <c r="I334" s="88">
        <f>1756000-1756000</f>
        <v>0</v>
      </c>
      <c r="J334" s="88">
        <f>+L334+O334</f>
        <v>0</v>
      </c>
      <c r="K334" s="88"/>
      <c r="L334" s="88"/>
      <c r="M334" s="88"/>
      <c r="N334" s="88"/>
      <c r="O334" s="88"/>
      <c r="P334" s="88">
        <f>+E334+J334</f>
        <v>0</v>
      </c>
      <c r="Q334" s="131">
        <f t="shared" si="59"/>
        <v>0</v>
      </c>
      <c r="S334" s="51"/>
      <c r="T334" s="51"/>
      <c r="U334" s="51"/>
      <c r="V334" s="51"/>
    </row>
    <row r="335" spans="1:22" s="5" customFormat="1" ht="93.75" hidden="1" customHeight="1">
      <c r="A335" s="99" t="s">
        <v>399</v>
      </c>
      <c r="B335" s="99" t="s">
        <v>400</v>
      </c>
      <c r="C335" s="99" t="s">
        <v>695</v>
      </c>
      <c r="D335" s="222" t="s">
        <v>30</v>
      </c>
      <c r="E335" s="88">
        <f>+F335+I335</f>
        <v>0</v>
      </c>
      <c r="F335" s="88"/>
      <c r="G335" s="88"/>
      <c r="H335" s="88"/>
      <c r="I335" s="88">
        <f>75870800-75870800</f>
        <v>0</v>
      </c>
      <c r="J335" s="88">
        <f>+L335+O335</f>
        <v>0</v>
      </c>
      <c r="K335" s="88"/>
      <c r="L335" s="88"/>
      <c r="M335" s="88"/>
      <c r="N335" s="88"/>
      <c r="O335" s="88">
        <f>9009468-9009468</f>
        <v>0</v>
      </c>
      <c r="P335" s="88">
        <f>+E335+J335</f>
        <v>0</v>
      </c>
      <c r="Q335" s="131">
        <f t="shared" si="59"/>
        <v>0</v>
      </c>
      <c r="S335" s="51"/>
      <c r="T335" s="51"/>
      <c r="U335" s="51"/>
      <c r="V335" s="51"/>
    </row>
    <row r="336" spans="1:22" s="5" customFormat="1" ht="151.5" hidden="1" customHeight="1">
      <c r="A336" s="99" t="s">
        <v>984</v>
      </c>
      <c r="B336" s="99" t="s">
        <v>985</v>
      </c>
      <c r="C336" s="99" t="s">
        <v>695</v>
      </c>
      <c r="D336" s="222" t="s">
        <v>698</v>
      </c>
      <c r="E336" s="88">
        <f>+F336+I336</f>
        <v>0</v>
      </c>
      <c r="F336" s="88"/>
      <c r="G336" s="88"/>
      <c r="H336" s="88"/>
      <c r="I336" s="88"/>
      <c r="J336" s="88">
        <f>+L336+O336</f>
        <v>0</v>
      </c>
      <c r="K336" s="88"/>
      <c r="L336" s="88"/>
      <c r="M336" s="88"/>
      <c r="N336" s="88"/>
      <c r="O336" s="88"/>
      <c r="P336" s="88">
        <f>+E336+J336</f>
        <v>0</v>
      </c>
      <c r="Q336" s="131">
        <f t="shared" si="59"/>
        <v>0</v>
      </c>
      <c r="S336" s="51"/>
      <c r="T336" s="51"/>
      <c r="U336" s="51"/>
      <c r="V336" s="51"/>
    </row>
    <row r="337" spans="1:22" s="5" customFormat="1" ht="51.6" hidden="1" customHeight="1">
      <c r="A337" s="188" t="s">
        <v>827</v>
      </c>
      <c r="B337" s="188" t="s">
        <v>301</v>
      </c>
      <c r="C337" s="188"/>
      <c r="D337" s="215" t="s">
        <v>905</v>
      </c>
      <c r="E337" s="123">
        <f t="shared" ref="E337:O337" si="65">SUM(E338:E355)-E347-E350</f>
        <v>0</v>
      </c>
      <c r="F337" s="123">
        <f t="shared" si="65"/>
        <v>0</v>
      </c>
      <c r="G337" s="123">
        <f t="shared" si="65"/>
        <v>0</v>
      </c>
      <c r="H337" s="123">
        <f t="shared" si="65"/>
        <v>0</v>
      </c>
      <c r="I337" s="123">
        <f t="shared" si="65"/>
        <v>0</v>
      </c>
      <c r="J337" s="123">
        <f t="shared" si="65"/>
        <v>0</v>
      </c>
      <c r="K337" s="123">
        <f>SUM(K338:K355)-K347-K350</f>
        <v>0</v>
      </c>
      <c r="L337" s="123">
        <f t="shared" si="65"/>
        <v>0</v>
      </c>
      <c r="M337" s="123">
        <f t="shared" si="65"/>
        <v>0</v>
      </c>
      <c r="N337" s="123">
        <f t="shared" si="65"/>
        <v>0</v>
      </c>
      <c r="O337" s="123">
        <f t="shared" si="65"/>
        <v>0</v>
      </c>
      <c r="P337" s="123">
        <f t="shared" si="64"/>
        <v>0</v>
      </c>
      <c r="Q337" s="261">
        <f t="shared" si="59"/>
        <v>0</v>
      </c>
      <c r="R337" s="236"/>
      <c r="S337" s="236"/>
      <c r="T337" s="238"/>
      <c r="U337" s="51"/>
      <c r="V337" s="51"/>
    </row>
    <row r="338" spans="1:22" s="5" customFormat="1" ht="55.2" hidden="1">
      <c r="A338" s="105">
        <v>1611120</v>
      </c>
      <c r="B338" s="105" t="s">
        <v>34</v>
      </c>
      <c r="C338" s="105" t="s">
        <v>727</v>
      </c>
      <c r="D338" s="152" t="s">
        <v>644</v>
      </c>
      <c r="E338" s="87">
        <f t="shared" ref="E338:E347" si="66">+F338+I338</f>
        <v>0</v>
      </c>
      <c r="F338" s="87"/>
      <c r="G338" s="86"/>
      <c r="H338" s="86"/>
      <c r="I338" s="86"/>
      <c r="J338" s="84">
        <f t="shared" ref="J338:J349" si="67">+L338+O338</f>
        <v>0</v>
      </c>
      <c r="K338" s="87"/>
      <c r="L338" s="87"/>
      <c r="M338" s="87"/>
      <c r="N338" s="87"/>
      <c r="O338" s="87"/>
      <c r="P338" s="84">
        <f t="shared" si="64"/>
        <v>0</v>
      </c>
      <c r="Q338" s="131">
        <f t="shared" si="59"/>
        <v>0</v>
      </c>
      <c r="S338" s="51"/>
      <c r="T338" s="51"/>
      <c r="U338" s="51"/>
      <c r="V338" s="51"/>
    </row>
    <row r="339" spans="1:22" s="5" customFormat="1" ht="13.8" hidden="1">
      <c r="A339" s="105">
        <v>1614010</v>
      </c>
      <c r="B339" s="105" t="s">
        <v>645</v>
      </c>
      <c r="C339" s="105" t="s">
        <v>110</v>
      </c>
      <c r="D339" s="152" t="s">
        <v>646</v>
      </c>
      <c r="E339" s="84">
        <f t="shared" si="66"/>
        <v>0</v>
      </c>
      <c r="F339" s="84"/>
      <c r="G339" s="84"/>
      <c r="H339" s="84"/>
      <c r="I339" s="84"/>
      <c r="J339" s="84">
        <f t="shared" si="67"/>
        <v>0</v>
      </c>
      <c r="K339" s="84"/>
      <c r="L339" s="84"/>
      <c r="M339" s="84"/>
      <c r="N339" s="84"/>
      <c r="O339" s="84"/>
      <c r="P339" s="84">
        <f t="shared" si="64"/>
        <v>0</v>
      </c>
      <c r="Q339" s="131">
        <f t="shared" si="59"/>
        <v>0</v>
      </c>
      <c r="S339" s="51"/>
      <c r="T339" s="51"/>
      <c r="U339" s="51"/>
      <c r="V339" s="51"/>
    </row>
    <row r="340" spans="1:22" s="5" customFormat="1" ht="55.2" hidden="1">
      <c r="A340" s="105">
        <v>1614020</v>
      </c>
      <c r="B340" s="105" t="s">
        <v>919</v>
      </c>
      <c r="C340" s="105" t="s">
        <v>479</v>
      </c>
      <c r="D340" s="152" t="s">
        <v>618</v>
      </c>
      <c r="E340" s="84">
        <f t="shared" si="66"/>
        <v>0</v>
      </c>
      <c r="F340" s="84"/>
      <c r="G340" s="84"/>
      <c r="H340" s="84"/>
      <c r="I340" s="84"/>
      <c r="J340" s="84">
        <f t="shared" si="67"/>
        <v>0</v>
      </c>
      <c r="K340" s="84"/>
      <c r="L340" s="84"/>
      <c r="M340" s="84"/>
      <c r="N340" s="84"/>
      <c r="O340" s="84"/>
      <c r="P340" s="84">
        <f t="shared" ref="P340:P345" si="68">+E340+J340</f>
        <v>0</v>
      </c>
      <c r="Q340" s="131">
        <f t="shared" si="59"/>
        <v>0</v>
      </c>
      <c r="S340" s="51"/>
      <c r="T340" s="51"/>
      <c r="U340" s="51"/>
      <c r="V340" s="51"/>
    </row>
    <row r="341" spans="1:22" s="5" customFormat="1" ht="13.8" hidden="1">
      <c r="A341" s="105">
        <v>1614030</v>
      </c>
      <c r="B341" s="105" t="s">
        <v>920</v>
      </c>
      <c r="C341" s="105" t="s">
        <v>405</v>
      </c>
      <c r="D341" s="152" t="s">
        <v>265</v>
      </c>
      <c r="E341" s="84">
        <f t="shared" si="66"/>
        <v>0</v>
      </c>
      <c r="F341" s="84"/>
      <c r="G341" s="84"/>
      <c r="H341" s="84"/>
      <c r="I341" s="84"/>
      <c r="J341" s="84">
        <f t="shared" si="67"/>
        <v>0</v>
      </c>
      <c r="K341" s="84"/>
      <c r="L341" s="84"/>
      <c r="M341" s="84"/>
      <c r="N341" s="84"/>
      <c r="O341" s="84"/>
      <c r="P341" s="84">
        <f t="shared" si="68"/>
        <v>0</v>
      </c>
      <c r="Q341" s="131">
        <f t="shared" si="59"/>
        <v>0</v>
      </c>
      <c r="S341" s="51"/>
      <c r="T341" s="51"/>
      <c r="U341" s="51"/>
      <c r="V341" s="51"/>
    </row>
    <row r="342" spans="1:22" s="5" customFormat="1" ht="27.6" hidden="1">
      <c r="A342" s="105">
        <v>1614040</v>
      </c>
      <c r="B342" s="105" t="s">
        <v>921</v>
      </c>
      <c r="C342" s="105" t="s">
        <v>480</v>
      </c>
      <c r="D342" s="152" t="s">
        <v>477</v>
      </c>
      <c r="E342" s="84">
        <f t="shared" si="66"/>
        <v>0</v>
      </c>
      <c r="F342" s="84"/>
      <c r="G342" s="84"/>
      <c r="H342" s="84"/>
      <c r="I342" s="84"/>
      <c r="J342" s="84">
        <f t="shared" si="67"/>
        <v>0</v>
      </c>
      <c r="K342" s="84"/>
      <c r="L342" s="84"/>
      <c r="M342" s="84"/>
      <c r="N342" s="84"/>
      <c r="O342" s="84"/>
      <c r="P342" s="84">
        <f t="shared" si="68"/>
        <v>0</v>
      </c>
      <c r="Q342" s="131">
        <f t="shared" si="59"/>
        <v>0</v>
      </c>
      <c r="S342" s="51"/>
      <c r="T342" s="51"/>
      <c r="U342" s="51"/>
      <c r="V342" s="51"/>
    </row>
    <row r="343" spans="1:22" s="5" customFormat="1" ht="51" hidden="1" customHeight="1">
      <c r="A343" s="111">
        <v>1614050</v>
      </c>
      <c r="B343" s="111" t="s">
        <v>478</v>
      </c>
      <c r="C343" s="111" t="s">
        <v>722</v>
      </c>
      <c r="D343" s="157" t="s">
        <v>194</v>
      </c>
      <c r="E343" s="124">
        <f t="shared" si="66"/>
        <v>0</v>
      </c>
      <c r="F343" s="124"/>
      <c r="G343" s="124"/>
      <c r="H343" s="124"/>
      <c r="I343" s="124"/>
      <c r="J343" s="124">
        <f t="shared" si="67"/>
        <v>0</v>
      </c>
      <c r="K343" s="124"/>
      <c r="L343" s="124"/>
      <c r="M343" s="124"/>
      <c r="N343" s="124"/>
      <c r="O343" s="124"/>
      <c r="P343" s="124">
        <f t="shared" si="68"/>
        <v>0</v>
      </c>
      <c r="Q343" s="131">
        <f t="shared" si="59"/>
        <v>0</v>
      </c>
      <c r="R343" s="237"/>
      <c r="S343" s="236"/>
      <c r="T343" s="238"/>
      <c r="U343" s="51"/>
      <c r="V343" s="51"/>
    </row>
    <row r="344" spans="1:22" s="5" customFormat="1" ht="27.6" hidden="1">
      <c r="A344" s="105">
        <v>1614070</v>
      </c>
      <c r="B344" s="105" t="s">
        <v>923</v>
      </c>
      <c r="C344" s="105" t="s">
        <v>393</v>
      </c>
      <c r="D344" s="152" t="s">
        <v>894</v>
      </c>
      <c r="E344" s="87">
        <f t="shared" si="66"/>
        <v>0</v>
      </c>
      <c r="F344" s="87"/>
      <c r="G344" s="87"/>
      <c r="H344" s="87"/>
      <c r="I344" s="87"/>
      <c r="J344" s="87">
        <f t="shared" si="67"/>
        <v>0</v>
      </c>
      <c r="K344" s="87"/>
      <c r="L344" s="87"/>
      <c r="M344" s="87"/>
      <c r="N344" s="87"/>
      <c r="O344" s="87"/>
      <c r="P344" s="87">
        <f t="shared" si="68"/>
        <v>0</v>
      </c>
      <c r="Q344" s="131">
        <f t="shared" si="59"/>
        <v>0</v>
      </c>
      <c r="S344" s="51"/>
      <c r="T344" s="51"/>
      <c r="U344" s="51"/>
      <c r="V344" s="51"/>
    </row>
    <row r="345" spans="1:22" s="5" customFormat="1" ht="40.950000000000003" hidden="1" customHeight="1">
      <c r="A345" s="111" t="s">
        <v>708</v>
      </c>
      <c r="B345" s="111" t="s">
        <v>974</v>
      </c>
      <c r="C345" s="111" t="s">
        <v>981</v>
      </c>
      <c r="D345" s="157" t="s">
        <v>883</v>
      </c>
      <c r="E345" s="87">
        <f t="shared" si="66"/>
        <v>0</v>
      </c>
      <c r="F345" s="87"/>
      <c r="G345" s="87"/>
      <c r="H345" s="87"/>
      <c r="I345" s="87"/>
      <c r="J345" s="87">
        <f t="shared" si="67"/>
        <v>0</v>
      </c>
      <c r="K345" s="87"/>
      <c r="L345" s="87"/>
      <c r="M345" s="87"/>
      <c r="N345" s="87"/>
      <c r="O345" s="87"/>
      <c r="P345" s="87">
        <f t="shared" si="68"/>
        <v>0</v>
      </c>
      <c r="Q345" s="261">
        <f t="shared" si="59"/>
        <v>0</v>
      </c>
      <c r="S345" s="51"/>
      <c r="T345" s="51"/>
      <c r="U345" s="51"/>
      <c r="V345" s="51"/>
    </row>
    <row r="346" spans="1:22" s="5" customFormat="1" ht="13.8" hidden="1">
      <c r="A346" s="105"/>
      <c r="B346" s="105"/>
      <c r="C346" s="105"/>
      <c r="D346" s="152" t="s">
        <v>415</v>
      </c>
      <c r="E346" s="87">
        <f t="shared" si="66"/>
        <v>0</v>
      </c>
      <c r="F346" s="87"/>
      <c r="G346" s="87"/>
      <c r="H346" s="87"/>
      <c r="I346" s="87"/>
      <c r="J346" s="87">
        <f t="shared" si="67"/>
        <v>0</v>
      </c>
      <c r="K346" s="87"/>
      <c r="L346" s="87"/>
      <c r="M346" s="87"/>
      <c r="N346" s="87"/>
      <c r="O346" s="87"/>
      <c r="P346" s="87">
        <f t="shared" ref="P346:P351" si="69">+E346+J346</f>
        <v>0</v>
      </c>
      <c r="Q346" s="131">
        <f t="shared" si="59"/>
        <v>0</v>
      </c>
      <c r="S346" s="51"/>
      <c r="T346" s="51"/>
      <c r="U346" s="51"/>
      <c r="V346" s="51"/>
    </row>
    <row r="347" spans="1:22" s="5" customFormat="1" ht="41.4" hidden="1">
      <c r="A347" s="105"/>
      <c r="B347" s="105"/>
      <c r="C347" s="105"/>
      <c r="D347" s="152" t="s">
        <v>25</v>
      </c>
      <c r="E347" s="87">
        <f t="shared" si="66"/>
        <v>0</v>
      </c>
      <c r="F347" s="87"/>
      <c r="G347" s="87"/>
      <c r="H347" s="87"/>
      <c r="I347" s="87"/>
      <c r="J347" s="87">
        <f t="shared" si="67"/>
        <v>0</v>
      </c>
      <c r="K347" s="87"/>
      <c r="L347" s="87"/>
      <c r="M347" s="87"/>
      <c r="N347" s="87"/>
      <c r="O347" s="87"/>
      <c r="P347" s="87">
        <f t="shared" si="69"/>
        <v>0</v>
      </c>
      <c r="Q347" s="131">
        <f t="shared" si="59"/>
        <v>0</v>
      </c>
      <c r="S347" s="51"/>
      <c r="T347" s="51"/>
      <c r="U347" s="51"/>
      <c r="V347" s="51"/>
    </row>
    <row r="348" spans="1:22" s="5" customFormat="1" ht="27.6" hidden="1">
      <c r="A348" s="105">
        <v>1617300</v>
      </c>
      <c r="B348" s="99" t="s">
        <v>266</v>
      </c>
      <c r="C348" s="99" t="s">
        <v>39</v>
      </c>
      <c r="D348" s="162" t="s">
        <v>267</v>
      </c>
      <c r="E348" s="89">
        <f>+F348+I348</f>
        <v>0</v>
      </c>
      <c r="F348" s="89"/>
      <c r="G348" s="89"/>
      <c r="H348" s="89"/>
      <c r="I348" s="89"/>
      <c r="J348" s="87">
        <f t="shared" si="67"/>
        <v>0</v>
      </c>
      <c r="K348" s="89"/>
      <c r="L348" s="89"/>
      <c r="M348" s="89"/>
      <c r="N348" s="89"/>
      <c r="O348" s="89">
        <f>1585400-1585400</f>
        <v>0</v>
      </c>
      <c r="P348" s="87">
        <f t="shared" si="69"/>
        <v>0</v>
      </c>
      <c r="Q348" s="131">
        <f t="shared" si="59"/>
        <v>0</v>
      </c>
      <c r="S348" s="51"/>
      <c r="T348" s="51"/>
      <c r="U348" s="51"/>
      <c r="V348" s="51"/>
    </row>
    <row r="349" spans="1:22" s="5" customFormat="1" ht="54" hidden="1" customHeight="1">
      <c r="A349" s="111">
        <v>1617340</v>
      </c>
      <c r="B349" s="111" t="s">
        <v>412</v>
      </c>
      <c r="C349" s="111" t="s">
        <v>82</v>
      </c>
      <c r="D349" s="218" t="s">
        <v>349</v>
      </c>
      <c r="E349" s="124">
        <f>+F349+I349</f>
        <v>0</v>
      </c>
      <c r="F349" s="124"/>
      <c r="G349" s="124"/>
      <c r="H349" s="124"/>
      <c r="I349" s="124"/>
      <c r="J349" s="124">
        <f t="shared" si="67"/>
        <v>0</v>
      </c>
      <c r="K349" s="124"/>
      <c r="L349" s="124"/>
      <c r="M349" s="124"/>
      <c r="N349" s="124"/>
      <c r="O349" s="124"/>
      <c r="P349" s="124">
        <f t="shared" si="69"/>
        <v>0</v>
      </c>
      <c r="Q349" s="261">
        <f t="shared" si="59"/>
        <v>0</v>
      </c>
      <c r="R349" s="234"/>
      <c r="S349" s="236"/>
      <c r="T349" s="238"/>
      <c r="U349" s="51"/>
      <c r="V349" s="51"/>
    </row>
    <row r="350" spans="1:22" s="5" customFormat="1" ht="41.4" hidden="1">
      <c r="A350" s="105"/>
      <c r="B350" s="105"/>
      <c r="C350" s="105"/>
      <c r="D350" s="172" t="s">
        <v>908</v>
      </c>
      <c r="E350" s="87">
        <f>+F350+I350</f>
        <v>0</v>
      </c>
      <c r="F350" s="87"/>
      <c r="G350" s="87"/>
      <c r="H350" s="87"/>
      <c r="I350" s="87"/>
      <c r="J350" s="87"/>
      <c r="K350" s="87"/>
      <c r="L350" s="87"/>
      <c r="M350" s="87"/>
      <c r="N350" s="87"/>
      <c r="O350" s="87"/>
      <c r="P350" s="87">
        <f t="shared" si="69"/>
        <v>0</v>
      </c>
      <c r="Q350" s="131">
        <f t="shared" si="59"/>
        <v>0</v>
      </c>
      <c r="S350" s="51"/>
      <c r="T350" s="51"/>
      <c r="U350" s="51"/>
      <c r="V350" s="51"/>
    </row>
    <row r="351" spans="1:22" s="5" customFormat="1" ht="55.95" hidden="1" customHeight="1">
      <c r="A351" s="111" t="s">
        <v>926</v>
      </c>
      <c r="B351" s="111" t="s">
        <v>205</v>
      </c>
      <c r="C351" s="111" t="s">
        <v>94</v>
      </c>
      <c r="D351" s="218" t="s">
        <v>731</v>
      </c>
      <c r="E351" s="187">
        <f>+F351+I351</f>
        <v>0</v>
      </c>
      <c r="F351" s="187"/>
      <c r="G351" s="187"/>
      <c r="H351" s="187"/>
      <c r="I351" s="187"/>
      <c r="J351" s="187">
        <f>+L351+O351</f>
        <v>0</v>
      </c>
      <c r="K351" s="187"/>
      <c r="L351" s="187"/>
      <c r="M351" s="187"/>
      <c r="N351" s="187"/>
      <c r="O351" s="187"/>
      <c r="P351" s="187">
        <f t="shared" si="69"/>
        <v>0</v>
      </c>
      <c r="Q351" s="261">
        <f t="shared" si="59"/>
        <v>0</v>
      </c>
      <c r="S351" s="51"/>
      <c r="T351" s="51"/>
      <c r="U351" s="51"/>
      <c r="V351" s="51"/>
    </row>
    <row r="352" spans="1:22" s="5" customFormat="1" ht="45" hidden="1" customHeight="1">
      <c r="A352" s="101" t="s">
        <v>743</v>
      </c>
      <c r="B352" s="101" t="s">
        <v>728</v>
      </c>
      <c r="C352" s="101" t="s">
        <v>925</v>
      </c>
      <c r="D352" s="162" t="s">
        <v>441</v>
      </c>
      <c r="E352" s="88">
        <f>+F352+I352</f>
        <v>0</v>
      </c>
      <c r="F352" s="88"/>
      <c r="G352" s="88"/>
      <c r="H352" s="88"/>
      <c r="I352" s="88"/>
      <c r="J352" s="88">
        <f>+L352+O352</f>
        <v>0</v>
      </c>
      <c r="K352" s="88"/>
      <c r="L352" s="88"/>
      <c r="M352" s="88"/>
      <c r="N352" s="88"/>
      <c r="O352" s="88"/>
      <c r="P352" s="88">
        <f t="shared" ref="P352:P363" si="70">+E352+J352</f>
        <v>0</v>
      </c>
      <c r="Q352" s="261">
        <f t="shared" si="59"/>
        <v>0</v>
      </c>
      <c r="S352" s="51"/>
      <c r="T352" s="51"/>
      <c r="U352" s="51"/>
      <c r="V352" s="51"/>
    </row>
    <row r="353" spans="1:22" s="5" customFormat="1" ht="45" hidden="1" customHeight="1">
      <c r="A353" s="111">
        <v>1618311</v>
      </c>
      <c r="B353" s="111" t="s">
        <v>201</v>
      </c>
      <c r="C353" s="111" t="s">
        <v>40</v>
      </c>
      <c r="D353" s="152" t="s">
        <v>202</v>
      </c>
      <c r="E353" s="87"/>
      <c r="F353" s="87"/>
      <c r="G353" s="87"/>
      <c r="H353" s="87"/>
      <c r="I353" s="87"/>
      <c r="J353" s="87">
        <f>+L353+O353</f>
        <v>0</v>
      </c>
      <c r="K353" s="87">
        <f>700000-700000</f>
        <v>0</v>
      </c>
      <c r="L353" s="87">
        <f>700000-700000</f>
        <v>0</v>
      </c>
      <c r="M353" s="87"/>
      <c r="N353" s="87"/>
      <c r="O353" s="87"/>
      <c r="P353" s="87">
        <f t="shared" si="70"/>
        <v>0</v>
      </c>
      <c r="Q353" s="131">
        <f t="shared" si="59"/>
        <v>0</v>
      </c>
      <c r="S353" s="51"/>
      <c r="T353" s="51"/>
      <c r="U353" s="51"/>
      <c r="V353" s="51"/>
    </row>
    <row r="354" spans="1:22" s="5" customFormat="1" ht="45" hidden="1" customHeight="1">
      <c r="A354" s="105">
        <v>1618340</v>
      </c>
      <c r="B354" s="99" t="s">
        <v>892</v>
      </c>
      <c r="C354" s="99" t="s">
        <v>860</v>
      </c>
      <c r="D354" s="162" t="s">
        <v>550</v>
      </c>
      <c r="E354" s="88">
        <f>+F354+I354</f>
        <v>0</v>
      </c>
      <c r="F354" s="88"/>
      <c r="G354" s="88"/>
      <c r="H354" s="88"/>
      <c r="I354" s="88"/>
      <c r="J354" s="88">
        <f>+L354+O354</f>
        <v>0</v>
      </c>
      <c r="K354" s="88"/>
      <c r="L354" s="88"/>
      <c r="M354" s="88"/>
      <c r="N354" s="88"/>
      <c r="O354" s="88"/>
      <c r="P354" s="88">
        <f t="shared" si="70"/>
        <v>0</v>
      </c>
      <c r="Q354" s="131">
        <f t="shared" si="59"/>
        <v>0</v>
      </c>
      <c r="S354" s="51"/>
      <c r="T354" s="51"/>
      <c r="U354" s="51"/>
      <c r="V354" s="51"/>
    </row>
    <row r="355" spans="1:22" s="5" customFormat="1" ht="48" hidden="1" customHeight="1">
      <c r="A355" s="111">
        <v>1619770</v>
      </c>
      <c r="B355" s="101" t="s">
        <v>951</v>
      </c>
      <c r="C355" s="101" t="s">
        <v>38</v>
      </c>
      <c r="D355" s="219" t="s">
        <v>881</v>
      </c>
      <c r="E355" s="187">
        <f>+F355+I355</f>
        <v>0</v>
      </c>
      <c r="F355" s="187"/>
      <c r="G355" s="187"/>
      <c r="H355" s="187"/>
      <c r="I355" s="187"/>
      <c r="J355" s="187">
        <f>+L355+O355</f>
        <v>0</v>
      </c>
      <c r="K355" s="187"/>
      <c r="L355" s="187"/>
      <c r="M355" s="187"/>
      <c r="N355" s="187"/>
      <c r="O355" s="187"/>
      <c r="P355" s="187">
        <f t="shared" si="70"/>
        <v>0</v>
      </c>
      <c r="Q355" s="131">
        <f t="shared" si="59"/>
        <v>0</v>
      </c>
      <c r="R355" s="234"/>
      <c r="S355" s="236"/>
      <c r="T355" s="238"/>
      <c r="U355" s="51"/>
      <c r="V355" s="51"/>
    </row>
    <row r="356" spans="1:22" s="5" customFormat="1" ht="63" hidden="1" customHeight="1">
      <c r="A356" s="188" t="s">
        <v>830</v>
      </c>
      <c r="B356" s="188" t="s">
        <v>831</v>
      </c>
      <c r="C356" s="188"/>
      <c r="D356" s="225" t="s">
        <v>626</v>
      </c>
      <c r="E356" s="123">
        <f>+E360+E372+E374+E358+E359+E357+E371+E376+E368+E369+E370+E373+E375+E367</f>
        <v>0</v>
      </c>
      <c r="F356" s="123">
        <f t="shared" ref="F356:O356" si="71">+F360+F372+F374+F358+F359+F357+F371+F376+F368+F369+F370+F373+F375+F367</f>
        <v>0</v>
      </c>
      <c r="G356" s="123">
        <f t="shared" si="71"/>
        <v>0</v>
      </c>
      <c r="H356" s="123">
        <f t="shared" si="71"/>
        <v>0</v>
      </c>
      <c r="I356" s="123">
        <f t="shared" si="71"/>
        <v>0</v>
      </c>
      <c r="J356" s="123">
        <f t="shared" si="71"/>
        <v>0</v>
      </c>
      <c r="K356" s="123">
        <f t="shared" si="71"/>
        <v>0</v>
      </c>
      <c r="L356" s="123">
        <f t="shared" si="71"/>
        <v>0</v>
      </c>
      <c r="M356" s="123">
        <f t="shared" si="71"/>
        <v>0</v>
      </c>
      <c r="N356" s="123">
        <f t="shared" si="71"/>
        <v>0</v>
      </c>
      <c r="O356" s="123">
        <f t="shared" si="71"/>
        <v>0</v>
      </c>
      <c r="P356" s="123">
        <f t="shared" si="70"/>
        <v>0</v>
      </c>
      <c r="Q356" s="261">
        <f t="shared" si="59"/>
        <v>0</v>
      </c>
      <c r="R356" s="236"/>
      <c r="S356" s="236"/>
      <c r="T356" s="238"/>
      <c r="U356" s="51"/>
      <c r="V356" s="51"/>
    </row>
    <row r="357" spans="1:22" s="5" customFormat="1" ht="41.4" hidden="1">
      <c r="A357" s="99">
        <v>1916012</v>
      </c>
      <c r="B357" s="99" t="s">
        <v>197</v>
      </c>
      <c r="C357" s="99" t="s">
        <v>196</v>
      </c>
      <c r="D357" s="156" t="s">
        <v>198</v>
      </c>
      <c r="E357" s="115">
        <f t="shared" ref="E357:E364" si="72">+F357+I357</f>
        <v>0</v>
      </c>
      <c r="F357" s="115"/>
      <c r="G357" s="115"/>
      <c r="H357" s="115"/>
      <c r="I357" s="115"/>
      <c r="J357" s="89">
        <f>+L357+O357</f>
        <v>0</v>
      </c>
      <c r="K357" s="115"/>
      <c r="L357" s="115"/>
      <c r="M357" s="115"/>
      <c r="N357" s="115"/>
      <c r="O357" s="87"/>
      <c r="P357" s="87">
        <f t="shared" si="70"/>
        <v>0</v>
      </c>
      <c r="Q357" s="131">
        <f t="shared" si="59"/>
        <v>0</v>
      </c>
      <c r="S357" s="51"/>
      <c r="T357" s="51"/>
      <c r="U357" s="51"/>
      <c r="V357" s="51"/>
    </row>
    <row r="358" spans="1:22" s="5" customFormat="1" ht="27.6" hidden="1">
      <c r="A358" s="105">
        <v>1916040</v>
      </c>
      <c r="B358" s="105" t="s">
        <v>200</v>
      </c>
      <c r="C358" s="105" t="s">
        <v>199</v>
      </c>
      <c r="D358" s="141" t="s">
        <v>816</v>
      </c>
      <c r="E358" s="87">
        <f t="shared" si="72"/>
        <v>0</v>
      </c>
      <c r="F358" s="87"/>
      <c r="G358" s="87"/>
      <c r="H358" s="87"/>
      <c r="I358" s="87"/>
      <c r="J358" s="84">
        <f>+L358+O358</f>
        <v>0</v>
      </c>
      <c r="K358" s="87"/>
      <c r="L358" s="87"/>
      <c r="M358" s="87"/>
      <c r="N358" s="87"/>
      <c r="O358" s="87"/>
      <c r="P358" s="87">
        <f t="shared" si="70"/>
        <v>0</v>
      </c>
      <c r="Q358" s="131">
        <f t="shared" si="59"/>
        <v>0</v>
      </c>
      <c r="S358" s="51"/>
      <c r="T358" s="51"/>
      <c r="U358" s="51"/>
      <c r="V358" s="51"/>
    </row>
    <row r="359" spans="1:22" s="5" customFormat="1" ht="27.6" hidden="1">
      <c r="A359" s="105">
        <v>1917300</v>
      </c>
      <c r="B359" s="105" t="s">
        <v>266</v>
      </c>
      <c r="C359" s="105" t="s">
        <v>39</v>
      </c>
      <c r="D359" s="140" t="s">
        <v>267</v>
      </c>
      <c r="E359" s="87">
        <f t="shared" si="72"/>
        <v>0</v>
      </c>
      <c r="F359" s="87"/>
      <c r="G359" s="119"/>
      <c r="H359" s="119"/>
      <c r="I359" s="119"/>
      <c r="J359" s="84">
        <f>+L359+O359</f>
        <v>0</v>
      </c>
      <c r="K359" s="84"/>
      <c r="L359" s="84"/>
      <c r="M359" s="84"/>
      <c r="N359" s="84"/>
      <c r="O359" s="87"/>
      <c r="P359" s="87">
        <f t="shared" si="70"/>
        <v>0</v>
      </c>
      <c r="Q359" s="131">
        <f t="shared" si="59"/>
        <v>0</v>
      </c>
      <c r="S359" s="51"/>
      <c r="T359" s="51"/>
      <c r="U359" s="51"/>
      <c r="V359" s="51"/>
    </row>
    <row r="360" spans="1:22" s="5" customFormat="1" ht="27.6" hidden="1">
      <c r="A360" s="111">
        <v>1917440</v>
      </c>
      <c r="B360" s="111" t="s">
        <v>717</v>
      </c>
      <c r="C360" s="111" t="s">
        <v>45</v>
      </c>
      <c r="D360" s="140" t="s">
        <v>955</v>
      </c>
      <c r="E360" s="87">
        <f t="shared" si="72"/>
        <v>0</v>
      </c>
      <c r="F360" s="87"/>
      <c r="G360" s="87"/>
      <c r="H360" s="87"/>
      <c r="I360" s="87"/>
      <c r="J360" s="87">
        <f t="shared" ref="J360:J374" si="73">+L360+O360</f>
        <v>0</v>
      </c>
      <c r="K360" s="87"/>
      <c r="L360" s="87"/>
      <c r="M360" s="87"/>
      <c r="N360" s="87"/>
      <c r="O360" s="87"/>
      <c r="P360" s="87">
        <f t="shared" si="70"/>
        <v>0</v>
      </c>
      <c r="Q360" s="131">
        <f t="shared" si="59"/>
        <v>0</v>
      </c>
      <c r="S360" s="51"/>
      <c r="T360" s="51"/>
      <c r="U360" s="51"/>
      <c r="V360" s="51"/>
    </row>
    <row r="361" spans="1:22" s="5" customFormat="1" ht="13.8" hidden="1">
      <c r="A361" s="99"/>
      <c r="B361" s="105"/>
      <c r="C361" s="105"/>
      <c r="D361" s="160" t="s">
        <v>502</v>
      </c>
      <c r="E361" s="87">
        <f t="shared" si="72"/>
        <v>0</v>
      </c>
      <c r="F361" s="87"/>
      <c r="G361" s="87"/>
      <c r="H361" s="87"/>
      <c r="I361" s="87"/>
      <c r="J361" s="87">
        <f t="shared" si="73"/>
        <v>0</v>
      </c>
      <c r="K361" s="87"/>
      <c r="L361" s="87"/>
      <c r="M361" s="87"/>
      <c r="N361" s="87"/>
      <c r="O361" s="87"/>
      <c r="P361" s="87">
        <f t="shared" si="70"/>
        <v>0</v>
      </c>
      <c r="Q361" s="131">
        <f t="shared" si="59"/>
        <v>0</v>
      </c>
      <c r="S361" s="51"/>
      <c r="T361" s="51"/>
      <c r="U361" s="51"/>
      <c r="V361" s="51"/>
    </row>
    <row r="362" spans="1:22" s="5" customFormat="1" ht="110.4" hidden="1">
      <c r="A362" s="103"/>
      <c r="B362" s="105"/>
      <c r="C362" s="105"/>
      <c r="D362" s="192" t="s">
        <v>504</v>
      </c>
      <c r="E362" s="87">
        <f t="shared" si="72"/>
        <v>0</v>
      </c>
      <c r="F362" s="87"/>
      <c r="G362" s="87"/>
      <c r="H362" s="87"/>
      <c r="I362" s="87"/>
      <c r="J362" s="87">
        <f t="shared" si="73"/>
        <v>0</v>
      </c>
      <c r="K362" s="87"/>
      <c r="L362" s="87"/>
      <c r="M362" s="87"/>
      <c r="N362" s="87"/>
      <c r="O362" s="87"/>
      <c r="P362" s="87">
        <f t="shared" si="70"/>
        <v>0</v>
      </c>
      <c r="Q362" s="131">
        <f t="shared" si="59"/>
        <v>0</v>
      </c>
      <c r="S362" s="51"/>
      <c r="T362" s="51"/>
      <c r="U362" s="51"/>
      <c r="V362" s="51"/>
    </row>
    <row r="363" spans="1:22" s="5" customFormat="1" ht="27.6" hidden="1">
      <c r="A363" s="103"/>
      <c r="B363" s="105"/>
      <c r="C363" s="105"/>
      <c r="D363" s="160" t="s">
        <v>505</v>
      </c>
      <c r="E363" s="87">
        <f t="shared" si="72"/>
        <v>0</v>
      </c>
      <c r="F363" s="87"/>
      <c r="G363" s="87"/>
      <c r="H363" s="87"/>
      <c r="I363" s="87"/>
      <c r="J363" s="87">
        <f t="shared" si="73"/>
        <v>0</v>
      </c>
      <c r="K363" s="87"/>
      <c r="L363" s="87"/>
      <c r="M363" s="87"/>
      <c r="N363" s="87"/>
      <c r="O363" s="87"/>
      <c r="P363" s="87">
        <f t="shared" si="70"/>
        <v>0</v>
      </c>
      <c r="Q363" s="131">
        <f t="shared" si="59"/>
        <v>0</v>
      </c>
      <c r="S363" s="51"/>
      <c r="T363" s="51"/>
      <c r="U363" s="51"/>
      <c r="V363" s="51"/>
    </row>
    <row r="364" spans="1:22" s="5" customFormat="1" ht="13.8" hidden="1">
      <c r="A364" s="103"/>
      <c r="B364" s="103"/>
      <c r="C364" s="103"/>
      <c r="D364" s="152" t="s">
        <v>963</v>
      </c>
      <c r="E364" s="87">
        <f t="shared" si="72"/>
        <v>0</v>
      </c>
      <c r="F364" s="87"/>
      <c r="G364" s="87"/>
      <c r="H364" s="87"/>
      <c r="I364" s="87"/>
      <c r="J364" s="87"/>
      <c r="K364" s="87"/>
      <c r="L364" s="87"/>
      <c r="M364" s="87"/>
      <c r="N364" s="87"/>
      <c r="O364" s="87"/>
      <c r="P364" s="87"/>
      <c r="Q364" s="131">
        <f t="shared" si="59"/>
        <v>0</v>
      </c>
      <c r="S364" s="51"/>
      <c r="T364" s="51"/>
      <c r="U364" s="51"/>
      <c r="V364" s="51"/>
    </row>
    <row r="365" spans="1:22" s="5" customFormat="1" ht="55.2" hidden="1">
      <c r="A365" s="103"/>
      <c r="B365" s="103"/>
      <c r="C365" s="103"/>
      <c r="D365" s="140" t="s">
        <v>263</v>
      </c>
      <c r="E365" s="94">
        <f t="shared" ref="E365:E374" si="74">+F365+I365</f>
        <v>0</v>
      </c>
      <c r="F365" s="94"/>
      <c r="G365" s="94"/>
      <c r="H365" s="94"/>
      <c r="I365" s="94"/>
      <c r="J365" s="89">
        <f t="shared" si="73"/>
        <v>0</v>
      </c>
      <c r="K365" s="89"/>
      <c r="L365" s="89"/>
      <c r="M365" s="89"/>
      <c r="N365" s="89"/>
      <c r="O365" s="89"/>
      <c r="P365" s="89">
        <f t="shared" ref="P365:P376" si="75">+E365+J365</f>
        <v>0</v>
      </c>
      <c r="Q365" s="131">
        <f t="shared" si="59"/>
        <v>0</v>
      </c>
      <c r="S365" s="51"/>
      <c r="T365" s="51"/>
      <c r="U365" s="51"/>
      <c r="V365" s="51"/>
    </row>
    <row r="366" spans="1:22" s="5" customFormat="1" ht="55.2" hidden="1">
      <c r="A366" s="103"/>
      <c r="B366" s="103"/>
      <c r="C366" s="103"/>
      <c r="D366" s="140" t="s">
        <v>346</v>
      </c>
      <c r="E366" s="94">
        <f t="shared" si="74"/>
        <v>0</v>
      </c>
      <c r="F366" s="94"/>
      <c r="G366" s="94"/>
      <c r="H366" s="94"/>
      <c r="I366" s="94"/>
      <c r="J366" s="89">
        <f t="shared" si="73"/>
        <v>0</v>
      </c>
      <c r="K366" s="89"/>
      <c r="L366" s="89"/>
      <c r="M366" s="89"/>
      <c r="N366" s="89"/>
      <c r="O366" s="89"/>
      <c r="P366" s="89">
        <f t="shared" si="75"/>
        <v>0</v>
      </c>
      <c r="Q366" s="131">
        <f>+P366</f>
        <v>0</v>
      </c>
      <c r="S366" s="51"/>
      <c r="T366" s="51"/>
      <c r="U366" s="51"/>
      <c r="V366" s="51"/>
    </row>
    <row r="367" spans="1:22" s="5" customFormat="1" ht="33.75" hidden="1" customHeight="1">
      <c r="A367" s="111" t="s">
        <v>584</v>
      </c>
      <c r="B367" s="111" t="s">
        <v>781</v>
      </c>
      <c r="C367" s="111" t="s">
        <v>585</v>
      </c>
      <c r="D367" s="4" t="s">
        <v>784</v>
      </c>
      <c r="E367" s="212">
        <f>+F367+I367</f>
        <v>0</v>
      </c>
      <c r="F367" s="212"/>
      <c r="G367" s="212"/>
      <c r="H367" s="212"/>
      <c r="I367" s="212"/>
      <c r="J367" s="212">
        <f>+L367+O367</f>
        <v>0</v>
      </c>
      <c r="K367" s="212">
        <f>115624.2-115624.2</f>
        <v>0</v>
      </c>
      <c r="L367" s="212"/>
      <c r="M367" s="212"/>
      <c r="N367" s="212"/>
      <c r="O367" s="212">
        <f>269640.75-115624.2-125275.63-28740.92</f>
        <v>0</v>
      </c>
      <c r="P367" s="212">
        <f>+E367+J367</f>
        <v>0</v>
      </c>
      <c r="Q367" s="131">
        <f>+P367</f>
        <v>0</v>
      </c>
      <c r="S367" s="51"/>
      <c r="T367" s="51"/>
      <c r="U367" s="51"/>
      <c r="V367" s="51"/>
    </row>
    <row r="368" spans="1:22" s="5" customFormat="1" ht="71.25" hidden="1" customHeight="1">
      <c r="A368" s="111" t="s">
        <v>696</v>
      </c>
      <c r="B368" s="101" t="s">
        <v>861</v>
      </c>
      <c r="C368" s="111" t="s">
        <v>45</v>
      </c>
      <c r="D368" s="4" t="s">
        <v>155</v>
      </c>
      <c r="E368" s="116">
        <f t="shared" si="74"/>
        <v>0</v>
      </c>
      <c r="F368" s="116"/>
      <c r="G368" s="116"/>
      <c r="H368" s="116"/>
      <c r="I368" s="116"/>
      <c r="J368" s="116">
        <f t="shared" si="73"/>
        <v>0</v>
      </c>
      <c r="K368" s="116">
        <f>115624.2-115624.2</f>
        <v>0</v>
      </c>
      <c r="L368" s="116"/>
      <c r="M368" s="116"/>
      <c r="N368" s="116"/>
      <c r="O368" s="116">
        <f>269640.75-115624.2-125275.63-28740.92</f>
        <v>0</v>
      </c>
      <c r="P368" s="116">
        <f t="shared" si="75"/>
        <v>0</v>
      </c>
      <c r="Q368" s="261">
        <f>+P368</f>
        <v>0</v>
      </c>
      <c r="S368" s="51"/>
      <c r="T368" s="51"/>
      <c r="U368" s="51"/>
      <c r="V368" s="51"/>
    </row>
    <row r="369" spans="1:22" s="5" customFormat="1" ht="96" hidden="1" customHeight="1">
      <c r="A369" s="111" t="s">
        <v>697</v>
      </c>
      <c r="B369" s="101" t="s">
        <v>862</v>
      </c>
      <c r="C369" s="111" t="s">
        <v>45</v>
      </c>
      <c r="D369" s="4" t="s">
        <v>51</v>
      </c>
      <c r="E369" s="116">
        <f t="shared" si="74"/>
        <v>0</v>
      </c>
      <c r="F369" s="148"/>
      <c r="G369" s="148"/>
      <c r="H369" s="148"/>
      <c r="I369" s="116"/>
      <c r="J369" s="116">
        <f t="shared" si="73"/>
        <v>0</v>
      </c>
      <c r="K369" s="116"/>
      <c r="L369" s="116"/>
      <c r="M369" s="116"/>
      <c r="N369" s="116"/>
      <c r="O369" s="89"/>
      <c r="P369" s="116">
        <f>+E369+J369</f>
        <v>0</v>
      </c>
      <c r="Q369" s="131">
        <f>+P369</f>
        <v>0</v>
      </c>
      <c r="R369" s="234"/>
      <c r="S369" s="236"/>
      <c r="T369" s="238"/>
      <c r="U369" s="51"/>
      <c r="V369" s="51"/>
    </row>
    <row r="370" spans="1:22" s="5" customFormat="1" ht="96" hidden="1" customHeight="1">
      <c r="A370" s="105" t="s">
        <v>467</v>
      </c>
      <c r="B370" s="99" t="s">
        <v>468</v>
      </c>
      <c r="C370" s="105" t="s">
        <v>166</v>
      </c>
      <c r="D370" s="140" t="s">
        <v>165</v>
      </c>
      <c r="E370" s="116">
        <f t="shared" si="74"/>
        <v>0</v>
      </c>
      <c r="F370" s="94"/>
      <c r="G370" s="94"/>
      <c r="H370" s="94"/>
      <c r="I370" s="116"/>
      <c r="J370" s="89">
        <f>+L370+O370</f>
        <v>0</v>
      </c>
      <c r="K370" s="89"/>
      <c r="L370" s="89"/>
      <c r="M370" s="89"/>
      <c r="N370" s="89"/>
      <c r="O370" s="89"/>
      <c r="P370" s="89">
        <f>+E370+J370</f>
        <v>0</v>
      </c>
      <c r="Q370" s="131">
        <f t="shared" ref="Q370:Q382" si="76">+P370</f>
        <v>0</v>
      </c>
      <c r="S370" s="51"/>
      <c r="T370" s="51"/>
      <c r="U370" s="51"/>
      <c r="V370" s="51"/>
    </row>
    <row r="371" spans="1:22" s="5" customFormat="1" ht="103.5" hidden="1" customHeight="1">
      <c r="A371" s="105">
        <v>1917464</v>
      </c>
      <c r="B371" s="105" t="s">
        <v>718</v>
      </c>
      <c r="C371" s="105" t="s">
        <v>57</v>
      </c>
      <c r="D371" s="140" t="s">
        <v>991</v>
      </c>
      <c r="E371" s="94">
        <f t="shared" si="74"/>
        <v>0</v>
      </c>
      <c r="F371" s="94"/>
      <c r="G371" s="94"/>
      <c r="H371" s="94"/>
      <c r="I371" s="94"/>
      <c r="J371" s="89">
        <f t="shared" si="73"/>
        <v>0</v>
      </c>
      <c r="K371" s="89"/>
      <c r="L371" s="89"/>
      <c r="M371" s="89"/>
      <c r="N371" s="89"/>
      <c r="O371" s="89"/>
      <c r="P371" s="89">
        <f t="shared" si="75"/>
        <v>0</v>
      </c>
      <c r="Q371" s="131">
        <f t="shared" si="76"/>
        <v>0</v>
      </c>
      <c r="S371" s="51"/>
      <c r="T371" s="51"/>
      <c r="U371" s="51"/>
      <c r="V371" s="51"/>
    </row>
    <row r="372" spans="1:22" s="5" customFormat="1" ht="96.6" hidden="1">
      <c r="A372" s="105">
        <v>1917464</v>
      </c>
      <c r="B372" s="105" t="s">
        <v>718</v>
      </c>
      <c r="C372" s="105" t="s">
        <v>57</v>
      </c>
      <c r="D372" s="140" t="s">
        <v>991</v>
      </c>
      <c r="E372" s="94">
        <f>+F372+I372</f>
        <v>0</v>
      </c>
      <c r="F372" s="94"/>
      <c r="G372" s="94"/>
      <c r="H372" s="94"/>
      <c r="I372" s="94"/>
      <c r="J372" s="89">
        <f>+L372+O372</f>
        <v>0</v>
      </c>
      <c r="K372" s="89"/>
      <c r="L372" s="89"/>
      <c r="M372" s="89"/>
      <c r="N372" s="89"/>
      <c r="O372" s="89"/>
      <c r="P372" s="89">
        <f>+E372+J372</f>
        <v>0</v>
      </c>
      <c r="Q372" s="131">
        <f t="shared" si="76"/>
        <v>0</v>
      </c>
      <c r="S372" s="51"/>
      <c r="T372" s="51"/>
      <c r="U372" s="51"/>
      <c r="V372" s="51"/>
    </row>
    <row r="373" spans="1:22" s="5" customFormat="1" ht="43.5" hidden="1" customHeight="1">
      <c r="A373" s="99" t="s">
        <v>977</v>
      </c>
      <c r="B373" s="99" t="s">
        <v>848</v>
      </c>
      <c r="C373" s="99" t="s">
        <v>847</v>
      </c>
      <c r="D373" s="162" t="s">
        <v>394</v>
      </c>
      <c r="E373" s="88">
        <f>+F373+I373</f>
        <v>0</v>
      </c>
      <c r="F373" s="88"/>
      <c r="G373" s="88"/>
      <c r="H373" s="88"/>
      <c r="I373" s="88"/>
      <c r="J373" s="88">
        <f>+L373+O373</f>
        <v>0</v>
      </c>
      <c r="K373" s="88">
        <f>15000000-15000000</f>
        <v>0</v>
      </c>
      <c r="L373" s="88"/>
      <c r="M373" s="88"/>
      <c r="N373" s="88"/>
      <c r="O373" s="88">
        <f>15000000-15000000</f>
        <v>0</v>
      </c>
      <c r="P373" s="88">
        <f>+E373+J373</f>
        <v>0</v>
      </c>
      <c r="Q373" s="131">
        <f t="shared" si="76"/>
        <v>0</v>
      </c>
      <c r="S373" s="51"/>
      <c r="T373" s="51"/>
      <c r="U373" s="51"/>
      <c r="V373" s="51"/>
    </row>
    <row r="374" spans="1:22" s="5" customFormat="1" ht="13.8" hidden="1">
      <c r="A374" s="99">
        <v>1917690</v>
      </c>
      <c r="B374" s="99" t="s">
        <v>850</v>
      </c>
      <c r="C374" s="99" t="s">
        <v>246</v>
      </c>
      <c r="D374" s="162" t="s">
        <v>671</v>
      </c>
      <c r="E374" s="88">
        <f t="shared" si="74"/>
        <v>0</v>
      </c>
      <c r="F374" s="88"/>
      <c r="G374" s="88"/>
      <c r="H374" s="88"/>
      <c r="I374" s="88"/>
      <c r="J374" s="88">
        <f t="shared" si="73"/>
        <v>0</v>
      </c>
      <c r="K374" s="88"/>
      <c r="L374" s="88"/>
      <c r="M374" s="88"/>
      <c r="N374" s="88"/>
      <c r="O374" s="88"/>
      <c r="P374" s="88">
        <f t="shared" si="75"/>
        <v>0</v>
      </c>
      <c r="Q374" s="131">
        <f t="shared" si="76"/>
        <v>0</v>
      </c>
      <c r="S374" s="51"/>
      <c r="T374" s="51"/>
      <c r="U374" s="51"/>
      <c r="V374" s="51"/>
    </row>
    <row r="375" spans="1:22" s="5" customFormat="1" ht="148.5" hidden="1" customHeight="1">
      <c r="A375" s="105" t="s">
        <v>641</v>
      </c>
      <c r="B375" s="105" t="s">
        <v>642</v>
      </c>
      <c r="C375" s="105" t="s">
        <v>943</v>
      </c>
      <c r="D375" s="229" t="s">
        <v>771</v>
      </c>
      <c r="E375" s="116">
        <f>+F375+I375</f>
        <v>0</v>
      </c>
      <c r="F375" s="116"/>
      <c r="G375" s="116"/>
      <c r="H375" s="116"/>
      <c r="I375" s="116"/>
      <c r="J375" s="89">
        <f>+L375+O375</f>
        <v>0</v>
      </c>
      <c r="K375" s="89"/>
      <c r="L375" s="89"/>
      <c r="M375" s="89"/>
      <c r="N375" s="89"/>
      <c r="O375" s="89"/>
      <c r="P375" s="89">
        <f>+E375+J375</f>
        <v>0</v>
      </c>
      <c r="Q375" s="131">
        <f t="shared" si="76"/>
        <v>0</v>
      </c>
      <c r="S375" s="51"/>
      <c r="T375" s="51"/>
      <c r="U375" s="51"/>
      <c r="V375" s="51"/>
    </row>
    <row r="376" spans="1:22" s="5" customFormat="1" ht="62.25" hidden="1" customHeight="1">
      <c r="A376" s="105">
        <v>1919800</v>
      </c>
      <c r="B376" s="105" t="s">
        <v>990</v>
      </c>
      <c r="C376" s="105" t="s">
        <v>515</v>
      </c>
      <c r="D376" s="168" t="s">
        <v>959</v>
      </c>
      <c r="E376" s="116">
        <f>+F376+I376</f>
        <v>0</v>
      </c>
      <c r="F376" s="116"/>
      <c r="G376" s="116"/>
      <c r="H376" s="116"/>
      <c r="I376" s="116"/>
      <c r="J376" s="89">
        <f>+L376+O376</f>
        <v>0</v>
      </c>
      <c r="K376" s="89"/>
      <c r="L376" s="89"/>
      <c r="M376" s="89"/>
      <c r="N376" s="89"/>
      <c r="O376" s="89"/>
      <c r="P376" s="89">
        <f t="shared" si="75"/>
        <v>0</v>
      </c>
      <c r="Q376" s="131">
        <f t="shared" si="76"/>
        <v>0</v>
      </c>
      <c r="S376" s="51"/>
      <c r="T376" s="51"/>
      <c r="U376" s="51"/>
      <c r="V376" s="51"/>
    </row>
    <row r="377" spans="1:22" s="5" customFormat="1" ht="54" hidden="1" customHeight="1">
      <c r="A377" s="188" t="s">
        <v>788</v>
      </c>
      <c r="B377" s="188" t="s">
        <v>789</v>
      </c>
      <c r="C377" s="188"/>
      <c r="D377" s="225" t="s">
        <v>791</v>
      </c>
      <c r="E377" s="123">
        <f>+E380+E378+E379</f>
        <v>0</v>
      </c>
      <c r="F377" s="123">
        <f t="shared" ref="F377:P377" si="77">+F380+F378+F379</f>
        <v>0</v>
      </c>
      <c r="G377" s="123">
        <f t="shared" si="77"/>
        <v>0</v>
      </c>
      <c r="H377" s="123">
        <f t="shared" si="77"/>
        <v>0</v>
      </c>
      <c r="I377" s="123">
        <f t="shared" si="77"/>
        <v>0</v>
      </c>
      <c r="J377" s="123">
        <f t="shared" si="77"/>
        <v>0</v>
      </c>
      <c r="K377" s="123">
        <f t="shared" si="77"/>
        <v>0</v>
      </c>
      <c r="L377" s="123">
        <f t="shared" si="77"/>
        <v>0</v>
      </c>
      <c r="M377" s="123">
        <f t="shared" si="77"/>
        <v>0</v>
      </c>
      <c r="N377" s="123">
        <f t="shared" si="77"/>
        <v>0</v>
      </c>
      <c r="O377" s="123">
        <f t="shared" si="77"/>
        <v>0</v>
      </c>
      <c r="P377" s="123">
        <f t="shared" si="77"/>
        <v>0</v>
      </c>
      <c r="Q377" s="261">
        <f t="shared" si="76"/>
        <v>0</v>
      </c>
      <c r="S377" s="51"/>
      <c r="T377" s="51"/>
      <c r="U377" s="51"/>
      <c r="V377" s="51"/>
    </row>
    <row r="378" spans="1:22" s="5" customFormat="1" ht="54" hidden="1" customHeight="1">
      <c r="A378" s="111" t="s">
        <v>707</v>
      </c>
      <c r="B378" s="105" t="s">
        <v>598</v>
      </c>
      <c r="C378" s="105" t="s">
        <v>669</v>
      </c>
      <c r="D378" s="2" t="s">
        <v>785</v>
      </c>
      <c r="E378" s="116">
        <f>+F378+I378</f>
        <v>0</v>
      </c>
      <c r="F378" s="116"/>
      <c r="G378" s="116"/>
      <c r="H378" s="116"/>
      <c r="I378" s="116"/>
      <c r="J378" s="89">
        <f>+L378+O378</f>
        <v>0</v>
      </c>
      <c r="K378" s="89"/>
      <c r="L378" s="89"/>
      <c r="M378" s="89"/>
      <c r="N378" s="89"/>
      <c r="O378" s="89"/>
      <c r="P378" s="89">
        <f>+E378+J378</f>
        <v>0</v>
      </c>
      <c r="Q378" s="261">
        <f t="shared" si="76"/>
        <v>0</v>
      </c>
      <c r="S378" s="51"/>
      <c r="T378" s="51"/>
      <c r="U378" s="51"/>
      <c r="V378" s="51"/>
    </row>
    <row r="379" spans="1:22" s="5" customFormat="1" ht="54" hidden="1" customHeight="1">
      <c r="A379" s="111" t="s">
        <v>268</v>
      </c>
      <c r="B379" s="105" t="s">
        <v>951</v>
      </c>
      <c r="C379" s="105" t="s">
        <v>38</v>
      </c>
      <c r="D379" s="152" t="s">
        <v>881</v>
      </c>
      <c r="E379" s="116">
        <f>+F379+I379</f>
        <v>0</v>
      </c>
      <c r="F379" s="116"/>
      <c r="G379" s="116"/>
      <c r="H379" s="116"/>
      <c r="I379" s="116"/>
      <c r="J379" s="89">
        <f>+L379+O379</f>
        <v>0</v>
      </c>
      <c r="K379" s="89"/>
      <c r="L379" s="89"/>
      <c r="M379" s="89"/>
      <c r="N379" s="89"/>
      <c r="O379" s="89"/>
      <c r="P379" s="89">
        <f>+E379+J379</f>
        <v>0</v>
      </c>
      <c r="Q379" s="261">
        <f t="shared" si="76"/>
        <v>0</v>
      </c>
      <c r="S379" s="51"/>
      <c r="T379" s="51"/>
      <c r="U379" s="51"/>
      <c r="V379" s="51"/>
    </row>
    <row r="380" spans="1:22" s="5" customFormat="1" ht="63.75" hidden="1" customHeight="1">
      <c r="A380" s="111" t="s">
        <v>790</v>
      </c>
      <c r="B380" s="105" t="s">
        <v>990</v>
      </c>
      <c r="C380" s="105" t="s">
        <v>515</v>
      </c>
      <c r="D380" s="168" t="s">
        <v>959</v>
      </c>
      <c r="E380" s="116">
        <f>+F380+I380</f>
        <v>0</v>
      </c>
      <c r="F380" s="116"/>
      <c r="G380" s="116"/>
      <c r="H380" s="116"/>
      <c r="I380" s="116"/>
      <c r="J380" s="89">
        <f>+L380+O380</f>
        <v>0</v>
      </c>
      <c r="K380" s="89"/>
      <c r="L380" s="89"/>
      <c r="M380" s="89"/>
      <c r="N380" s="89"/>
      <c r="O380" s="89"/>
      <c r="P380" s="89">
        <f>+E380+J380</f>
        <v>0</v>
      </c>
      <c r="Q380" s="261">
        <f t="shared" si="76"/>
        <v>0</v>
      </c>
      <c r="S380" s="51"/>
      <c r="T380" s="51"/>
      <c r="U380" s="51"/>
      <c r="V380" s="51"/>
    </row>
    <row r="381" spans="1:22" s="5" customFormat="1" ht="41.4" hidden="1" customHeight="1">
      <c r="A381" s="188" t="s">
        <v>532</v>
      </c>
      <c r="B381" s="188" t="s">
        <v>533</v>
      </c>
      <c r="C381" s="188"/>
      <c r="D381" s="225" t="s">
        <v>565</v>
      </c>
      <c r="E381" s="123">
        <f>+E392+E389+E391+E382+E386+E387+E393+E385+E388</f>
        <v>0</v>
      </c>
      <c r="F381" s="123">
        <f t="shared" ref="F381:P381" si="78">+F392+F389+F391+F382+F386+F387+F393+F385+F388</f>
        <v>0</v>
      </c>
      <c r="G381" s="123">
        <f t="shared" si="78"/>
        <v>0</v>
      </c>
      <c r="H381" s="123">
        <f t="shared" si="78"/>
        <v>0</v>
      </c>
      <c r="I381" s="123">
        <f t="shared" si="78"/>
        <v>0</v>
      </c>
      <c r="J381" s="123">
        <f t="shared" si="78"/>
        <v>0</v>
      </c>
      <c r="K381" s="123">
        <f t="shared" si="78"/>
        <v>0</v>
      </c>
      <c r="L381" s="123">
        <f t="shared" si="78"/>
        <v>0</v>
      </c>
      <c r="M381" s="123">
        <f t="shared" si="78"/>
        <v>0</v>
      </c>
      <c r="N381" s="123">
        <f t="shared" si="78"/>
        <v>0</v>
      </c>
      <c r="O381" s="123">
        <f t="shared" si="78"/>
        <v>0</v>
      </c>
      <c r="P381" s="123">
        <f t="shared" si="78"/>
        <v>0</v>
      </c>
      <c r="Q381" s="261">
        <f t="shared" si="76"/>
        <v>0</v>
      </c>
      <c r="R381" s="236"/>
      <c r="S381" s="236"/>
      <c r="T381" s="238"/>
      <c r="U381" s="51"/>
      <c r="V381" s="51"/>
    </row>
    <row r="382" spans="1:22" s="5" customFormat="1" ht="69.599999999999994" hidden="1" customHeight="1">
      <c r="A382" s="111">
        <v>2313131</v>
      </c>
      <c r="B382" s="111" t="s">
        <v>555</v>
      </c>
      <c r="C382" s="111" t="s">
        <v>392</v>
      </c>
      <c r="D382" s="157" t="s">
        <v>363</v>
      </c>
      <c r="E382" s="124">
        <f>+F382+I382</f>
        <v>0</v>
      </c>
      <c r="F382" s="124"/>
      <c r="G382" s="123"/>
      <c r="H382" s="123"/>
      <c r="I382" s="123"/>
      <c r="J382" s="124">
        <f>+L382+O382</f>
        <v>0</v>
      </c>
      <c r="K382" s="123"/>
      <c r="L382" s="123"/>
      <c r="M382" s="123"/>
      <c r="N382" s="123"/>
      <c r="O382" s="123"/>
      <c r="P382" s="124">
        <f t="shared" ref="P382:P396" si="79">+E382+J382</f>
        <v>0</v>
      </c>
      <c r="Q382" s="131">
        <f t="shared" si="76"/>
        <v>0</v>
      </c>
      <c r="R382" s="234"/>
      <c r="S382" s="236"/>
      <c r="T382" s="238"/>
      <c r="U382" s="51"/>
      <c r="V382" s="51"/>
    </row>
    <row r="383" spans="1:22" s="5" customFormat="1" ht="13.8" hidden="1">
      <c r="A383" s="105"/>
      <c r="B383" s="105"/>
      <c r="C383" s="105"/>
      <c r="D383" s="152" t="s">
        <v>963</v>
      </c>
      <c r="E383" s="87"/>
      <c r="F383" s="87"/>
      <c r="G383" s="86"/>
      <c r="H383" s="86"/>
      <c r="I383" s="86"/>
      <c r="J383" s="87"/>
      <c r="K383" s="86"/>
      <c r="L383" s="86"/>
      <c r="M383" s="86"/>
      <c r="N383" s="86"/>
      <c r="O383" s="86"/>
      <c r="P383" s="87">
        <f t="shared" si="79"/>
        <v>0</v>
      </c>
      <c r="Q383" s="131">
        <f t="shared" ref="Q383:Q398" si="80">+P383</f>
        <v>0</v>
      </c>
      <c r="S383" s="51"/>
      <c r="T383" s="51"/>
      <c r="U383" s="51"/>
      <c r="V383" s="51"/>
    </row>
    <row r="384" spans="1:22" s="5" customFormat="1" ht="41.4" hidden="1">
      <c r="A384" s="105"/>
      <c r="B384" s="105"/>
      <c r="C384" s="105"/>
      <c r="D384" s="152" t="s">
        <v>413</v>
      </c>
      <c r="E384" s="87">
        <f t="shared" ref="E384:E396" si="81">+F384+I384</f>
        <v>0</v>
      </c>
      <c r="F384" s="124"/>
      <c r="G384" s="86"/>
      <c r="H384" s="86"/>
      <c r="I384" s="86"/>
      <c r="J384" s="87"/>
      <c r="K384" s="86"/>
      <c r="L384" s="86"/>
      <c r="M384" s="86"/>
      <c r="N384" s="86"/>
      <c r="O384" s="86"/>
      <c r="P384" s="87">
        <f t="shared" si="79"/>
        <v>0</v>
      </c>
      <c r="Q384" s="131">
        <f t="shared" si="80"/>
        <v>0</v>
      </c>
      <c r="S384" s="51"/>
      <c r="T384" s="51"/>
      <c r="U384" s="51"/>
      <c r="V384" s="51"/>
    </row>
    <row r="385" spans="1:22" s="5" customFormat="1" ht="31.2" hidden="1">
      <c r="A385" s="111" t="s">
        <v>877</v>
      </c>
      <c r="B385" s="111" t="s">
        <v>878</v>
      </c>
      <c r="C385" s="111" t="s">
        <v>879</v>
      </c>
      <c r="D385" s="157" t="s">
        <v>880</v>
      </c>
      <c r="E385" s="124">
        <f>+F385+I385</f>
        <v>0</v>
      </c>
      <c r="F385" s="124">
        <f>1348000-1348000</f>
        <v>0</v>
      </c>
      <c r="G385" s="123"/>
      <c r="H385" s="123"/>
      <c r="I385" s="123"/>
      <c r="J385" s="124">
        <f>+L385+O385</f>
        <v>0</v>
      </c>
      <c r="K385" s="123"/>
      <c r="L385" s="123"/>
      <c r="M385" s="123"/>
      <c r="N385" s="123"/>
      <c r="O385" s="123"/>
      <c r="P385" s="124">
        <f>+E385+J385</f>
        <v>0</v>
      </c>
      <c r="Q385" s="131">
        <f t="shared" si="80"/>
        <v>0</v>
      </c>
      <c r="S385" s="51"/>
      <c r="T385" s="51"/>
      <c r="U385" s="51"/>
      <c r="V385" s="51"/>
    </row>
    <row r="386" spans="1:22" s="37" customFormat="1" ht="73.5" hidden="1" customHeight="1">
      <c r="A386" s="111" t="s">
        <v>562</v>
      </c>
      <c r="B386" s="111" t="s">
        <v>475</v>
      </c>
      <c r="C386" s="111" t="s">
        <v>2</v>
      </c>
      <c r="D386" s="157" t="s">
        <v>803</v>
      </c>
      <c r="E386" s="124">
        <f t="shared" si="81"/>
        <v>0</v>
      </c>
      <c r="F386" s="124">
        <f>136000-136000</f>
        <v>0</v>
      </c>
      <c r="G386" s="124"/>
      <c r="H386" s="124"/>
      <c r="I386" s="123"/>
      <c r="J386" s="124">
        <f>+L386+O386</f>
        <v>0</v>
      </c>
      <c r="K386" s="124">
        <f>864000-864000</f>
        <v>0</v>
      </c>
      <c r="L386" s="124"/>
      <c r="M386" s="123"/>
      <c r="N386" s="123"/>
      <c r="O386" s="124">
        <f>864000-864000</f>
        <v>0</v>
      </c>
      <c r="P386" s="124">
        <f t="shared" si="79"/>
        <v>0</v>
      </c>
      <c r="Q386" s="250">
        <f t="shared" si="80"/>
        <v>0</v>
      </c>
      <c r="R386" s="246"/>
      <c r="S386" s="247"/>
      <c r="T386" s="248"/>
      <c r="U386" s="249"/>
      <c r="V386" s="249"/>
    </row>
    <row r="387" spans="1:22" s="5" customFormat="1" ht="59.25" hidden="1" customHeight="1">
      <c r="A387" s="111">
        <v>2314070</v>
      </c>
      <c r="B387" s="111" t="s">
        <v>923</v>
      </c>
      <c r="C387" s="111" t="s">
        <v>393</v>
      </c>
      <c r="D387" s="157" t="s">
        <v>894</v>
      </c>
      <c r="E387" s="124">
        <f t="shared" si="81"/>
        <v>0</v>
      </c>
      <c r="F387" s="124"/>
      <c r="G387" s="124"/>
      <c r="H387" s="124"/>
      <c r="I387" s="123"/>
      <c r="J387" s="216">
        <f>+L387+O387</f>
        <v>0</v>
      </c>
      <c r="K387" s="124"/>
      <c r="L387" s="230"/>
      <c r="M387" s="230"/>
      <c r="N387" s="230"/>
      <c r="O387" s="124"/>
      <c r="P387" s="216">
        <f t="shared" si="79"/>
        <v>0</v>
      </c>
      <c r="Q387" s="261">
        <f t="shared" si="80"/>
        <v>0</v>
      </c>
      <c r="R387" s="234"/>
      <c r="S387" s="236"/>
      <c r="T387" s="238"/>
      <c r="U387" s="51"/>
      <c r="V387" s="51"/>
    </row>
    <row r="388" spans="1:22" s="5" customFormat="1" ht="59.25" hidden="1" customHeight="1">
      <c r="A388" s="111" t="s">
        <v>787</v>
      </c>
      <c r="B388" s="111" t="s">
        <v>848</v>
      </c>
      <c r="C388" s="128" t="s">
        <v>847</v>
      </c>
      <c r="D388" s="140" t="s">
        <v>394</v>
      </c>
      <c r="E388" s="124">
        <f>+F388+I388</f>
        <v>0</v>
      </c>
      <c r="F388" s="124"/>
      <c r="G388" s="124"/>
      <c r="H388" s="124"/>
      <c r="I388" s="124"/>
      <c r="J388" s="124">
        <f>+L388+O388</f>
        <v>0</v>
      </c>
      <c r="K388" s="124"/>
      <c r="L388" s="124"/>
      <c r="M388" s="124"/>
      <c r="N388" s="124"/>
      <c r="O388" s="124"/>
      <c r="P388" s="124">
        <f>+E388+J388</f>
        <v>0</v>
      </c>
      <c r="Q388" s="131">
        <f t="shared" si="80"/>
        <v>0</v>
      </c>
      <c r="R388" s="234"/>
      <c r="S388" s="236"/>
      <c r="T388" s="238"/>
      <c r="U388" s="51"/>
      <c r="V388" s="51"/>
    </row>
    <row r="389" spans="1:22" s="5" customFormat="1" ht="43.95" hidden="1" customHeight="1">
      <c r="A389" s="111" t="s">
        <v>599</v>
      </c>
      <c r="B389" s="111" t="s">
        <v>728</v>
      </c>
      <c r="C389" s="111" t="s">
        <v>904</v>
      </c>
      <c r="D389" s="157" t="s">
        <v>458</v>
      </c>
      <c r="E389" s="124">
        <f t="shared" si="81"/>
        <v>0</v>
      </c>
      <c r="F389" s="124"/>
      <c r="G389" s="124"/>
      <c r="H389" s="124"/>
      <c r="I389" s="124"/>
      <c r="J389" s="124">
        <f>+L389+O389</f>
        <v>0</v>
      </c>
      <c r="K389" s="124"/>
      <c r="L389" s="124"/>
      <c r="M389" s="124"/>
      <c r="N389" s="124"/>
      <c r="O389" s="124"/>
      <c r="P389" s="124">
        <f t="shared" si="79"/>
        <v>0</v>
      </c>
      <c r="Q389" s="261">
        <f t="shared" si="80"/>
        <v>0</v>
      </c>
      <c r="R389" s="234"/>
      <c r="S389" s="236"/>
      <c r="T389" s="238"/>
      <c r="U389" s="51"/>
      <c r="V389" s="51"/>
    </row>
    <row r="390" spans="1:22" s="5" customFormat="1" ht="41.4" hidden="1">
      <c r="A390" s="106"/>
      <c r="B390" s="105"/>
      <c r="C390" s="105"/>
      <c r="D390" s="152" t="s">
        <v>666</v>
      </c>
      <c r="E390" s="87">
        <f t="shared" si="81"/>
        <v>0</v>
      </c>
      <c r="F390" s="87"/>
      <c r="G390" s="87"/>
      <c r="H390" s="87"/>
      <c r="I390" s="87"/>
      <c r="J390" s="87"/>
      <c r="K390" s="87"/>
      <c r="L390" s="87"/>
      <c r="M390" s="87"/>
      <c r="N390" s="87"/>
      <c r="O390" s="87"/>
      <c r="P390" s="87">
        <f t="shared" si="79"/>
        <v>0</v>
      </c>
      <c r="Q390" s="131">
        <f t="shared" si="80"/>
        <v>0</v>
      </c>
      <c r="S390" s="51"/>
      <c r="T390" s="51"/>
      <c r="U390" s="51"/>
      <c r="V390" s="51"/>
    </row>
    <row r="391" spans="1:22" s="5" customFormat="1" ht="69" hidden="1">
      <c r="A391" s="105">
        <v>2317700</v>
      </c>
      <c r="B391" s="105" t="s">
        <v>534</v>
      </c>
      <c r="C391" s="105" t="s">
        <v>672</v>
      </c>
      <c r="D391" s="152" t="s">
        <v>950</v>
      </c>
      <c r="E391" s="87">
        <f t="shared" si="81"/>
        <v>0</v>
      </c>
      <c r="F391" s="87"/>
      <c r="G391" s="119"/>
      <c r="H391" s="119"/>
      <c r="I391" s="119"/>
      <c r="J391" s="84">
        <f>+L391+O391</f>
        <v>0</v>
      </c>
      <c r="K391" s="84"/>
      <c r="L391" s="84"/>
      <c r="M391" s="84"/>
      <c r="N391" s="84"/>
      <c r="O391" s="84"/>
      <c r="P391" s="84">
        <f t="shared" si="79"/>
        <v>0</v>
      </c>
      <c r="Q391" s="131">
        <f t="shared" si="80"/>
        <v>0</v>
      </c>
      <c r="S391" s="51"/>
      <c r="T391" s="51"/>
      <c r="U391" s="51"/>
      <c r="V391" s="51"/>
    </row>
    <row r="392" spans="1:22" s="5" customFormat="1" ht="52.5" hidden="1" customHeight="1">
      <c r="A392" s="111">
        <v>2318410</v>
      </c>
      <c r="B392" s="111" t="s">
        <v>298</v>
      </c>
      <c r="C392" s="111" t="s">
        <v>747</v>
      </c>
      <c r="D392" s="157" t="s">
        <v>895</v>
      </c>
      <c r="E392" s="124">
        <f>+F392+I392</f>
        <v>0</v>
      </c>
      <c r="F392" s="124"/>
      <c r="G392" s="124"/>
      <c r="H392" s="124"/>
      <c r="I392" s="124"/>
      <c r="J392" s="124">
        <f>+L392+O392</f>
        <v>0</v>
      </c>
      <c r="K392" s="124"/>
      <c r="L392" s="124"/>
      <c r="M392" s="124"/>
      <c r="N392" s="124"/>
      <c r="O392" s="124"/>
      <c r="P392" s="124">
        <f>+E392+J392</f>
        <v>0</v>
      </c>
      <c r="Q392" s="131">
        <f t="shared" si="80"/>
        <v>0</v>
      </c>
      <c r="R392" s="234"/>
      <c r="S392" s="236"/>
      <c r="T392" s="238"/>
      <c r="U392" s="51"/>
      <c r="V392" s="51"/>
    </row>
    <row r="393" spans="1:22" s="5" customFormat="1" ht="54.75" hidden="1" customHeight="1">
      <c r="A393" s="111" t="s">
        <v>104</v>
      </c>
      <c r="B393" s="111" t="s">
        <v>158</v>
      </c>
      <c r="C393" s="111" t="s">
        <v>747</v>
      </c>
      <c r="D393" s="157" t="s">
        <v>958</v>
      </c>
      <c r="E393" s="124">
        <f>+F393+I393</f>
        <v>0</v>
      </c>
      <c r="F393" s="124"/>
      <c r="G393" s="148"/>
      <c r="H393" s="148"/>
      <c r="I393" s="148"/>
      <c r="J393" s="148">
        <f>+L393+O393</f>
        <v>0</v>
      </c>
      <c r="K393" s="148">
        <f>+K394</f>
        <v>0</v>
      </c>
      <c r="L393" s="148">
        <f>+L394</f>
        <v>0</v>
      </c>
      <c r="M393" s="148">
        <f>+M394</f>
        <v>0</v>
      </c>
      <c r="N393" s="148">
        <f>+N394</f>
        <v>0</v>
      </c>
      <c r="O393" s="148">
        <f>+O394</f>
        <v>0</v>
      </c>
      <c r="P393" s="124">
        <f>+E393+J393</f>
        <v>0</v>
      </c>
      <c r="Q393" s="261">
        <f t="shared" si="80"/>
        <v>0</v>
      </c>
      <c r="R393" s="234"/>
      <c r="S393" s="236"/>
      <c r="T393" s="238"/>
      <c r="U393" s="51"/>
      <c r="V393" s="51"/>
    </row>
    <row r="394" spans="1:22" s="5" customFormat="1" ht="41.4" hidden="1">
      <c r="A394" s="411"/>
      <c r="B394" s="411"/>
      <c r="C394" s="106"/>
      <c r="D394" s="152" t="s">
        <v>84</v>
      </c>
      <c r="E394" s="87">
        <f t="shared" si="81"/>
        <v>0</v>
      </c>
      <c r="F394" s="87"/>
      <c r="G394" s="87"/>
      <c r="H394" s="87"/>
      <c r="I394" s="87"/>
      <c r="J394" s="87">
        <f>+L394+O394</f>
        <v>0</v>
      </c>
      <c r="K394" s="87"/>
      <c r="L394" s="87"/>
      <c r="M394" s="87"/>
      <c r="N394" s="87"/>
      <c r="O394" s="87"/>
      <c r="P394" s="87">
        <f t="shared" si="79"/>
        <v>0</v>
      </c>
      <c r="Q394" s="131">
        <f t="shared" si="80"/>
        <v>0</v>
      </c>
      <c r="S394" s="51"/>
      <c r="T394" s="51"/>
      <c r="U394" s="51"/>
      <c r="V394" s="51"/>
    </row>
    <row r="395" spans="1:22" s="5" customFormat="1" ht="27.6" hidden="1">
      <c r="A395" s="411"/>
      <c r="B395" s="411"/>
      <c r="C395" s="106"/>
      <c r="D395" s="152" t="s">
        <v>622</v>
      </c>
      <c r="E395" s="87">
        <f t="shared" si="81"/>
        <v>0</v>
      </c>
      <c r="F395" s="87"/>
      <c r="G395" s="87"/>
      <c r="H395" s="87"/>
      <c r="I395" s="87"/>
      <c r="J395" s="87"/>
      <c r="K395" s="87"/>
      <c r="L395" s="87"/>
      <c r="M395" s="87"/>
      <c r="N395" s="87"/>
      <c r="O395" s="87"/>
      <c r="P395" s="87">
        <f t="shared" si="79"/>
        <v>0</v>
      </c>
      <c r="Q395" s="131">
        <f t="shared" si="80"/>
        <v>0</v>
      </c>
      <c r="S395" s="51"/>
      <c r="T395" s="51"/>
      <c r="U395" s="51"/>
      <c r="V395" s="51"/>
    </row>
    <row r="396" spans="1:22" s="5" customFormat="1" ht="27.6" hidden="1">
      <c r="A396" s="411"/>
      <c r="B396" s="411"/>
      <c r="C396" s="106"/>
      <c r="D396" s="152" t="s">
        <v>665</v>
      </c>
      <c r="E396" s="87">
        <f t="shared" si="81"/>
        <v>0</v>
      </c>
      <c r="F396" s="87"/>
      <c r="G396" s="87"/>
      <c r="H396" s="87"/>
      <c r="I396" s="87"/>
      <c r="J396" s="87">
        <f>+L396+O396</f>
        <v>0</v>
      </c>
      <c r="K396" s="87"/>
      <c r="L396" s="87"/>
      <c r="M396" s="87"/>
      <c r="N396" s="87"/>
      <c r="O396" s="87"/>
      <c r="P396" s="87">
        <f t="shared" si="79"/>
        <v>0</v>
      </c>
      <c r="Q396" s="131">
        <f t="shared" si="80"/>
        <v>0</v>
      </c>
      <c r="S396" s="51"/>
      <c r="T396" s="51"/>
      <c r="U396" s="51"/>
      <c r="V396" s="51"/>
    </row>
    <row r="397" spans="1:22" s="5" customFormat="1" ht="46.2" hidden="1" customHeight="1">
      <c r="A397" s="188" t="s">
        <v>838</v>
      </c>
      <c r="B397" s="188" t="s">
        <v>624</v>
      </c>
      <c r="C397" s="188"/>
      <c r="D397" s="225" t="s">
        <v>140</v>
      </c>
      <c r="E397" s="123">
        <f>+E398+E403+E406+E401+E402+E405+E401+E399+E404</f>
        <v>0</v>
      </c>
      <c r="F397" s="123">
        <f t="shared" ref="F397:O397" si="82">+F398+F403+F406+F401+F402+F405+F401+F399+F404</f>
        <v>0</v>
      </c>
      <c r="G397" s="123">
        <f t="shared" si="82"/>
        <v>0</v>
      </c>
      <c r="H397" s="123">
        <f t="shared" si="82"/>
        <v>0</v>
      </c>
      <c r="I397" s="123">
        <f t="shared" si="82"/>
        <v>0</v>
      </c>
      <c r="J397" s="123">
        <f t="shared" si="82"/>
        <v>0</v>
      </c>
      <c r="K397" s="123">
        <f>+K398+K403+K406+K401+K402+K405+K401+K399+K404</f>
        <v>0</v>
      </c>
      <c r="L397" s="123">
        <f t="shared" si="82"/>
        <v>0</v>
      </c>
      <c r="M397" s="123">
        <f t="shared" si="82"/>
        <v>0</v>
      </c>
      <c r="N397" s="123">
        <f t="shared" si="82"/>
        <v>0</v>
      </c>
      <c r="O397" s="123">
        <f t="shared" si="82"/>
        <v>0</v>
      </c>
      <c r="P397" s="123">
        <f t="shared" ref="P397:P406" si="83">+E397+J397</f>
        <v>0</v>
      </c>
      <c r="Q397" s="131">
        <f t="shared" si="80"/>
        <v>0</v>
      </c>
      <c r="R397" s="236"/>
      <c r="S397" s="236"/>
      <c r="T397" s="238"/>
      <c r="U397" s="51"/>
      <c r="V397" s="51"/>
    </row>
    <row r="398" spans="1:22" s="5" customFormat="1" ht="55.2" hidden="1" customHeight="1">
      <c r="A398" s="111">
        <v>2417110</v>
      </c>
      <c r="B398" s="111" t="s">
        <v>735</v>
      </c>
      <c r="C398" s="111" t="s">
        <v>42</v>
      </c>
      <c r="D398" s="157" t="s">
        <v>710</v>
      </c>
      <c r="E398" s="124">
        <f t="shared" ref="E398:E406" si="84">+F398+I398</f>
        <v>0</v>
      </c>
      <c r="F398" s="124"/>
      <c r="G398" s="124"/>
      <c r="H398" s="124"/>
      <c r="I398" s="124"/>
      <c r="J398" s="124">
        <f t="shared" ref="J398:J406" si="85">+L398+O398</f>
        <v>0</v>
      </c>
      <c r="K398" s="124"/>
      <c r="L398" s="124"/>
      <c r="M398" s="124"/>
      <c r="N398" s="124"/>
      <c r="O398" s="124"/>
      <c r="P398" s="124">
        <f t="shared" si="83"/>
        <v>0</v>
      </c>
      <c r="Q398" s="131">
        <f t="shared" si="80"/>
        <v>0</v>
      </c>
      <c r="R398" s="234"/>
      <c r="S398" s="236"/>
      <c r="T398" s="238"/>
      <c r="U398" s="51"/>
      <c r="V398" s="51"/>
    </row>
    <row r="399" spans="1:22" s="5" customFormat="1" ht="52.95" hidden="1" customHeight="1">
      <c r="A399" s="101">
        <v>2417120</v>
      </c>
      <c r="B399" s="101" t="s">
        <v>711</v>
      </c>
      <c r="C399" s="101" t="s">
        <v>482</v>
      </c>
      <c r="D399" s="173" t="s">
        <v>712</v>
      </c>
      <c r="E399" s="84">
        <f t="shared" si="84"/>
        <v>0</v>
      </c>
      <c r="F399" s="84">
        <f>50500000-50500000</f>
        <v>0</v>
      </c>
      <c r="G399" s="84">
        <f>40793300-40793300</f>
        <v>0</v>
      </c>
      <c r="H399" s="84">
        <f>732200-732200</f>
        <v>0</v>
      </c>
      <c r="I399" s="84"/>
      <c r="J399" s="84">
        <f t="shared" si="85"/>
        <v>0</v>
      </c>
      <c r="K399" s="84">
        <f>36908700-36908700</f>
        <v>0</v>
      </c>
      <c r="L399" s="84">
        <f>36908700-36908700</f>
        <v>0</v>
      </c>
      <c r="M399" s="84">
        <f>15864300-15864300</f>
        <v>0</v>
      </c>
      <c r="N399" s="84">
        <f>2096100-2096100</f>
        <v>0</v>
      </c>
      <c r="O399" s="84">
        <f>2379200-2379200</f>
        <v>0</v>
      </c>
      <c r="P399" s="87">
        <f t="shared" si="83"/>
        <v>0</v>
      </c>
      <c r="Q399" s="131">
        <f t="shared" ref="Q399:Q408" si="86">+P399</f>
        <v>0</v>
      </c>
      <c r="S399" s="51"/>
      <c r="T399" s="51"/>
      <c r="U399" s="51"/>
      <c r="V399" s="51"/>
    </row>
    <row r="400" spans="1:22" s="5" customFormat="1" ht="69" hidden="1">
      <c r="A400" s="106"/>
      <c r="B400" s="110"/>
      <c r="C400" s="110"/>
      <c r="D400" s="154" t="s">
        <v>792</v>
      </c>
      <c r="E400" s="94">
        <f t="shared" si="84"/>
        <v>0</v>
      </c>
      <c r="F400" s="94"/>
      <c r="G400" s="94"/>
      <c r="H400" s="94"/>
      <c r="I400" s="94"/>
      <c r="J400" s="94">
        <f t="shared" si="85"/>
        <v>0</v>
      </c>
      <c r="K400" s="94"/>
      <c r="L400" s="94"/>
      <c r="M400" s="94"/>
      <c r="N400" s="94"/>
      <c r="O400" s="94"/>
      <c r="P400" s="94">
        <f t="shared" si="83"/>
        <v>0</v>
      </c>
      <c r="Q400" s="131">
        <f t="shared" si="86"/>
        <v>0</v>
      </c>
      <c r="S400" s="51"/>
      <c r="T400" s="51"/>
      <c r="U400" s="51"/>
      <c r="V400" s="51"/>
    </row>
    <row r="401" spans="1:22" s="5" customFormat="1" ht="41.4" hidden="1">
      <c r="A401" s="101">
        <v>2417150</v>
      </c>
      <c r="B401" s="105" t="s">
        <v>733</v>
      </c>
      <c r="C401" s="105" t="s">
        <v>732</v>
      </c>
      <c r="D401" s="160" t="s">
        <v>734</v>
      </c>
      <c r="E401" s="148">
        <f>+F401+I401</f>
        <v>0</v>
      </c>
      <c r="F401" s="148"/>
      <c r="G401" s="148"/>
      <c r="H401" s="148"/>
      <c r="I401" s="148"/>
      <c r="J401" s="89">
        <f>+L401+O401</f>
        <v>0</v>
      </c>
      <c r="K401" s="148"/>
      <c r="L401" s="148"/>
      <c r="M401" s="148"/>
      <c r="N401" s="148"/>
      <c r="O401" s="116"/>
      <c r="P401" s="87">
        <f>+E401+J401</f>
        <v>0</v>
      </c>
      <c r="Q401" s="131">
        <f t="shared" si="86"/>
        <v>0</v>
      </c>
      <c r="S401" s="51"/>
      <c r="T401" s="51"/>
      <c r="U401" s="51"/>
      <c r="V401" s="51"/>
    </row>
    <row r="402" spans="1:22" s="5" customFormat="1" ht="26.4" hidden="1">
      <c r="A402" s="101">
        <v>2417300</v>
      </c>
      <c r="B402" s="101" t="s">
        <v>266</v>
      </c>
      <c r="C402" s="101" t="s">
        <v>39</v>
      </c>
      <c r="D402" s="171" t="s">
        <v>267</v>
      </c>
      <c r="E402" s="94">
        <f t="shared" si="84"/>
        <v>0</v>
      </c>
      <c r="F402" s="94"/>
      <c r="G402" s="94"/>
      <c r="H402" s="94"/>
      <c r="I402" s="94"/>
      <c r="J402" s="115">
        <f t="shared" si="85"/>
        <v>0</v>
      </c>
      <c r="K402" s="94"/>
      <c r="L402" s="94"/>
      <c r="M402" s="94"/>
      <c r="N402" s="94"/>
      <c r="O402" s="94"/>
      <c r="P402" s="94">
        <f t="shared" si="83"/>
        <v>0</v>
      </c>
      <c r="Q402" s="131">
        <f t="shared" si="86"/>
        <v>0</v>
      </c>
      <c r="S402" s="51"/>
      <c r="T402" s="51"/>
      <c r="U402" s="51"/>
      <c r="V402" s="51"/>
    </row>
    <row r="403" spans="1:22" s="5" customFormat="1" ht="41.4" hidden="1">
      <c r="A403" s="99">
        <v>2417380</v>
      </c>
      <c r="B403" s="99" t="s">
        <v>714</v>
      </c>
      <c r="C403" s="99" t="s">
        <v>713</v>
      </c>
      <c r="D403" s="156" t="s">
        <v>715</v>
      </c>
      <c r="E403" s="115">
        <f t="shared" si="84"/>
        <v>0</v>
      </c>
      <c r="F403" s="115"/>
      <c r="G403" s="115"/>
      <c r="H403" s="115"/>
      <c r="I403" s="115"/>
      <c r="J403" s="115">
        <f t="shared" si="85"/>
        <v>0</v>
      </c>
      <c r="K403" s="115"/>
      <c r="L403" s="115"/>
      <c r="M403" s="115"/>
      <c r="N403" s="115"/>
      <c r="O403" s="115"/>
      <c r="P403" s="115">
        <f t="shared" si="83"/>
        <v>0</v>
      </c>
      <c r="Q403" s="131">
        <f t="shared" si="86"/>
        <v>0</v>
      </c>
      <c r="S403" s="51"/>
      <c r="T403" s="51"/>
      <c r="U403" s="51"/>
      <c r="V403" s="51"/>
    </row>
    <row r="404" spans="1:22" s="5" customFormat="1" ht="27.6" hidden="1">
      <c r="A404" s="128">
        <v>2417670</v>
      </c>
      <c r="B404" s="141">
        <v>7670</v>
      </c>
      <c r="C404" s="128" t="s">
        <v>847</v>
      </c>
      <c r="D404" s="140" t="s">
        <v>394</v>
      </c>
      <c r="E404" s="115">
        <f t="shared" si="84"/>
        <v>0</v>
      </c>
      <c r="F404" s="115"/>
      <c r="G404" s="115"/>
      <c r="H404" s="115"/>
      <c r="I404" s="115"/>
      <c r="J404" s="115">
        <f t="shared" si="85"/>
        <v>0</v>
      </c>
      <c r="K404" s="115"/>
      <c r="L404" s="115"/>
      <c r="M404" s="115"/>
      <c r="N404" s="115"/>
      <c r="O404" s="115">
        <f>3000-3000</f>
        <v>0</v>
      </c>
      <c r="P404" s="115">
        <f t="shared" si="83"/>
        <v>0</v>
      </c>
      <c r="Q404" s="131">
        <f t="shared" si="86"/>
        <v>0</v>
      </c>
      <c r="S404" s="51"/>
      <c r="T404" s="51"/>
      <c r="U404" s="51"/>
      <c r="V404" s="51"/>
    </row>
    <row r="405" spans="1:22" s="5" customFormat="1" ht="27.6" hidden="1">
      <c r="A405" s="128" t="s">
        <v>953</v>
      </c>
      <c r="B405" s="99" t="s">
        <v>951</v>
      </c>
      <c r="C405" s="99" t="s">
        <v>38</v>
      </c>
      <c r="D405" s="160" t="s">
        <v>881</v>
      </c>
      <c r="E405" s="88">
        <f>+F405+I405</f>
        <v>0</v>
      </c>
      <c r="F405" s="88"/>
      <c r="G405" s="88"/>
      <c r="H405" s="88"/>
      <c r="I405" s="88"/>
      <c r="J405" s="187">
        <f>+L405+O405</f>
        <v>0</v>
      </c>
      <c r="K405" s="187">
        <f>1000-1000</f>
        <v>0</v>
      </c>
      <c r="L405" s="187"/>
      <c r="M405" s="187"/>
      <c r="N405" s="187"/>
      <c r="O405" s="187">
        <f>2000000-2000000</f>
        <v>0</v>
      </c>
      <c r="P405" s="187">
        <f>+E405+J405</f>
        <v>0</v>
      </c>
      <c r="Q405" s="131">
        <f t="shared" si="86"/>
        <v>0</v>
      </c>
      <c r="S405" s="51"/>
      <c r="T405" s="51"/>
      <c r="U405" s="51"/>
      <c r="V405" s="51"/>
    </row>
    <row r="406" spans="1:22" s="5" customFormat="1" ht="27.6" hidden="1">
      <c r="A406" s="101">
        <v>2419800</v>
      </c>
      <c r="B406" s="99" t="s">
        <v>990</v>
      </c>
      <c r="C406" s="99" t="s">
        <v>515</v>
      </c>
      <c r="D406" s="173" t="s">
        <v>811</v>
      </c>
      <c r="E406" s="88">
        <f t="shared" si="84"/>
        <v>0</v>
      </c>
      <c r="F406" s="88"/>
      <c r="G406" s="88"/>
      <c r="H406" s="88"/>
      <c r="I406" s="88"/>
      <c r="J406" s="88">
        <f t="shared" si="85"/>
        <v>0</v>
      </c>
      <c r="K406" s="88"/>
      <c r="L406" s="88"/>
      <c r="M406" s="88"/>
      <c r="N406" s="88"/>
      <c r="O406" s="88"/>
      <c r="P406" s="88">
        <f t="shared" si="83"/>
        <v>0</v>
      </c>
      <c r="Q406" s="131">
        <f t="shared" si="86"/>
        <v>0</v>
      </c>
      <c r="S406" s="51"/>
      <c r="T406" s="51"/>
      <c r="U406" s="51"/>
      <c r="V406" s="51"/>
    </row>
    <row r="407" spans="1:22" s="5" customFormat="1" ht="64.5" hidden="1" customHeight="1">
      <c r="A407" s="188" t="s">
        <v>839</v>
      </c>
      <c r="B407" s="188" t="s">
        <v>630</v>
      </c>
      <c r="C407" s="188"/>
      <c r="D407" s="225" t="s">
        <v>151</v>
      </c>
      <c r="E407" s="123">
        <f>+E408+E409+E410</f>
        <v>0</v>
      </c>
      <c r="F407" s="123">
        <f t="shared" ref="F407:P407" si="87">+F408+F409+F410</f>
        <v>0</v>
      </c>
      <c r="G407" s="123">
        <f t="shared" si="87"/>
        <v>0</v>
      </c>
      <c r="H407" s="123">
        <f t="shared" si="87"/>
        <v>0</v>
      </c>
      <c r="I407" s="123">
        <f t="shared" si="87"/>
        <v>0</v>
      </c>
      <c r="J407" s="123">
        <f t="shared" si="87"/>
        <v>0</v>
      </c>
      <c r="K407" s="123">
        <f t="shared" si="87"/>
        <v>0</v>
      </c>
      <c r="L407" s="123">
        <f t="shared" si="87"/>
        <v>0</v>
      </c>
      <c r="M407" s="123">
        <f t="shared" si="87"/>
        <v>0</v>
      </c>
      <c r="N407" s="123">
        <f t="shared" si="87"/>
        <v>0</v>
      </c>
      <c r="O407" s="123">
        <f t="shared" si="87"/>
        <v>0</v>
      </c>
      <c r="P407" s="123">
        <f t="shared" si="87"/>
        <v>0</v>
      </c>
      <c r="Q407" s="261">
        <f t="shared" si="86"/>
        <v>0</v>
      </c>
      <c r="R407" s="236"/>
      <c r="S407" s="236"/>
      <c r="T407" s="238"/>
      <c r="U407" s="51"/>
      <c r="V407" s="51"/>
    </row>
    <row r="408" spans="1:22" s="5" customFormat="1" ht="64.5" hidden="1" customHeight="1">
      <c r="A408" s="111" t="s">
        <v>600</v>
      </c>
      <c r="B408" s="111" t="s">
        <v>601</v>
      </c>
      <c r="C408" s="111" t="s">
        <v>602</v>
      </c>
      <c r="D408" s="157" t="s">
        <v>603</v>
      </c>
      <c r="E408" s="124">
        <f>+F408+I408</f>
        <v>0</v>
      </c>
      <c r="F408" s="124"/>
      <c r="G408" s="124"/>
      <c r="H408" s="124"/>
      <c r="I408" s="124"/>
      <c r="J408" s="124">
        <f>+L408+O408</f>
        <v>0</v>
      </c>
      <c r="K408" s="124"/>
      <c r="L408" s="124"/>
      <c r="M408" s="124"/>
      <c r="N408" s="124"/>
      <c r="O408" s="124"/>
      <c r="P408" s="124">
        <f>+E408+J408</f>
        <v>0</v>
      </c>
      <c r="Q408" s="261">
        <f t="shared" si="86"/>
        <v>0</v>
      </c>
      <c r="R408" s="234"/>
      <c r="S408" s="236"/>
      <c r="T408" s="238"/>
      <c r="U408" s="51"/>
      <c r="V408" s="51"/>
    </row>
    <row r="409" spans="1:22" s="5" customFormat="1" ht="51.75" hidden="1" customHeight="1">
      <c r="A409" s="105">
        <v>2519770</v>
      </c>
      <c r="B409" s="105" t="s">
        <v>951</v>
      </c>
      <c r="C409" s="105" t="s">
        <v>38</v>
      </c>
      <c r="D409" s="152" t="s">
        <v>881</v>
      </c>
      <c r="E409" s="87">
        <f>+F409+I409</f>
        <v>0</v>
      </c>
      <c r="F409" s="87"/>
      <c r="G409" s="87"/>
      <c r="H409" s="87"/>
      <c r="I409" s="87">
        <f>650000-650000</f>
        <v>0</v>
      </c>
      <c r="J409" s="87">
        <f>+L409+O409</f>
        <v>0</v>
      </c>
      <c r="K409" s="87"/>
      <c r="L409" s="87"/>
      <c r="M409" s="87"/>
      <c r="N409" s="87"/>
      <c r="O409" s="87"/>
      <c r="P409" s="87">
        <f>+E409+J409</f>
        <v>0</v>
      </c>
      <c r="Q409" s="261">
        <f t="shared" ref="Q409:Q485" si="88">+P409</f>
        <v>0</v>
      </c>
      <c r="S409" s="51"/>
      <c r="T409" s="51"/>
      <c r="U409" s="51"/>
      <c r="V409" s="51"/>
    </row>
    <row r="410" spans="1:22" s="5" customFormat="1" ht="49.5" hidden="1" customHeight="1">
      <c r="A410" s="101" t="s">
        <v>338</v>
      </c>
      <c r="B410" s="99" t="s">
        <v>990</v>
      </c>
      <c r="C410" s="99" t="s">
        <v>515</v>
      </c>
      <c r="D410" s="173" t="s">
        <v>811</v>
      </c>
      <c r="E410" s="87">
        <f>+F410+I410</f>
        <v>0</v>
      </c>
      <c r="F410" s="87"/>
      <c r="G410" s="87"/>
      <c r="H410" s="87"/>
      <c r="I410" s="87">
        <f>650000-650000</f>
        <v>0</v>
      </c>
      <c r="J410" s="87">
        <f>+L410+O410</f>
        <v>0</v>
      </c>
      <c r="K410" s="87"/>
      <c r="L410" s="87"/>
      <c r="M410" s="87"/>
      <c r="N410" s="87"/>
      <c r="O410" s="87"/>
      <c r="P410" s="87">
        <f>+E410+J410</f>
        <v>0</v>
      </c>
      <c r="Q410" s="261">
        <f t="shared" si="88"/>
        <v>0</v>
      </c>
      <c r="S410" s="51"/>
      <c r="T410" s="51"/>
      <c r="U410" s="51"/>
      <c r="V410" s="51"/>
    </row>
    <row r="411" spans="1:22" s="5" customFormat="1" hidden="1">
      <c r="A411" s="106"/>
      <c r="B411" s="106"/>
      <c r="C411" s="106"/>
      <c r="D411" s="158"/>
      <c r="E411" s="115">
        <f>+F411+I411</f>
        <v>0</v>
      </c>
      <c r="F411" s="115"/>
      <c r="G411" s="115"/>
      <c r="H411" s="115"/>
      <c r="I411" s="115"/>
      <c r="J411" s="115"/>
      <c r="K411" s="115"/>
      <c r="L411" s="115"/>
      <c r="M411" s="115"/>
      <c r="N411" s="115"/>
      <c r="O411" s="115"/>
      <c r="P411" s="115">
        <f>+E411+J411</f>
        <v>0</v>
      </c>
      <c r="Q411" s="131">
        <f t="shared" si="88"/>
        <v>0</v>
      </c>
      <c r="S411" s="51"/>
      <c r="T411" s="51"/>
      <c r="U411" s="51"/>
      <c r="V411" s="51"/>
    </row>
    <row r="412" spans="1:22" s="5" customFormat="1" ht="60" hidden="1">
      <c r="A412" s="106"/>
      <c r="B412" s="106"/>
      <c r="C412" s="106"/>
      <c r="D412" s="153" t="s">
        <v>29</v>
      </c>
      <c r="E412" s="115">
        <f>+F412+I412</f>
        <v>0</v>
      </c>
      <c r="F412" s="115"/>
      <c r="G412" s="115"/>
      <c r="H412" s="115"/>
      <c r="I412" s="115"/>
      <c r="J412" s="115">
        <f>+L412+O412</f>
        <v>0</v>
      </c>
      <c r="K412" s="115"/>
      <c r="L412" s="115"/>
      <c r="M412" s="115"/>
      <c r="N412" s="115"/>
      <c r="O412" s="115"/>
      <c r="P412" s="115">
        <f>+E412+J412</f>
        <v>0</v>
      </c>
      <c r="Q412" s="131">
        <f t="shared" si="88"/>
        <v>0</v>
      </c>
      <c r="S412" s="51"/>
      <c r="T412" s="51"/>
      <c r="U412" s="51"/>
      <c r="V412" s="51"/>
    </row>
    <row r="413" spans="1:22" s="5" customFormat="1" ht="39" hidden="1" customHeight="1">
      <c r="A413" s="188" t="s">
        <v>840</v>
      </c>
      <c r="B413" s="188" t="s">
        <v>631</v>
      </c>
      <c r="C413" s="188"/>
      <c r="D413" s="215" t="s">
        <v>623</v>
      </c>
      <c r="E413" s="123">
        <f t="shared" ref="E413:P413" si="89">+E415+E418+E417+E416+E414</f>
        <v>0</v>
      </c>
      <c r="F413" s="123">
        <f t="shared" si="89"/>
        <v>0</v>
      </c>
      <c r="G413" s="123">
        <f t="shared" si="89"/>
        <v>0</v>
      </c>
      <c r="H413" s="123">
        <f t="shared" si="89"/>
        <v>0</v>
      </c>
      <c r="I413" s="123">
        <f t="shared" si="89"/>
        <v>0</v>
      </c>
      <c r="J413" s="123">
        <f t="shared" si="89"/>
        <v>0</v>
      </c>
      <c r="K413" s="123">
        <f t="shared" si="89"/>
        <v>0</v>
      </c>
      <c r="L413" s="123">
        <f t="shared" si="89"/>
        <v>0</v>
      </c>
      <c r="M413" s="123">
        <f t="shared" si="89"/>
        <v>0</v>
      </c>
      <c r="N413" s="123">
        <f t="shared" si="89"/>
        <v>0</v>
      </c>
      <c r="O413" s="123">
        <f t="shared" si="89"/>
        <v>0</v>
      </c>
      <c r="P413" s="123">
        <f t="shared" si="89"/>
        <v>0</v>
      </c>
      <c r="Q413" s="261">
        <f t="shared" si="88"/>
        <v>0</v>
      </c>
      <c r="R413" s="203"/>
      <c r="S413" s="51"/>
      <c r="T413" s="238"/>
      <c r="U413" s="51"/>
      <c r="V413" s="51"/>
    </row>
    <row r="414" spans="1:22" s="5" customFormat="1" ht="99" hidden="1" customHeight="1">
      <c r="A414" s="111" t="s">
        <v>582</v>
      </c>
      <c r="B414" s="111" t="s">
        <v>241</v>
      </c>
      <c r="C414" s="111" t="s">
        <v>351</v>
      </c>
      <c r="D414" s="217" t="s">
        <v>583</v>
      </c>
      <c r="E414" s="124">
        <f>+F414+I414</f>
        <v>0</v>
      </c>
      <c r="F414" s="124"/>
      <c r="G414" s="124"/>
      <c r="H414" s="124"/>
      <c r="I414" s="124"/>
      <c r="J414" s="124">
        <f>+L414+O414</f>
        <v>0</v>
      </c>
      <c r="K414" s="124"/>
      <c r="L414" s="124"/>
      <c r="M414" s="124"/>
      <c r="N414" s="124"/>
      <c r="O414" s="124"/>
      <c r="P414" s="124">
        <f>+E414+J414</f>
        <v>0</v>
      </c>
      <c r="Q414" s="131">
        <f t="shared" si="88"/>
        <v>0</v>
      </c>
      <c r="R414" s="203"/>
      <c r="S414" s="51"/>
      <c r="T414" s="238"/>
      <c r="U414" s="51"/>
      <c r="V414" s="51"/>
    </row>
    <row r="415" spans="1:22" s="5" customFormat="1" ht="39" hidden="1" customHeight="1">
      <c r="A415" s="101" t="s">
        <v>604</v>
      </c>
      <c r="B415" s="101" t="s">
        <v>605</v>
      </c>
      <c r="C415" s="101" t="s">
        <v>602</v>
      </c>
      <c r="D415" s="1" t="s">
        <v>315</v>
      </c>
      <c r="E415" s="187">
        <f>+F415+I415</f>
        <v>0</v>
      </c>
      <c r="F415" s="187"/>
      <c r="G415" s="187"/>
      <c r="H415" s="187"/>
      <c r="I415" s="187"/>
      <c r="J415" s="124">
        <f>+L415+O415</f>
        <v>0</v>
      </c>
      <c r="K415" s="187"/>
      <c r="L415" s="187"/>
      <c r="M415" s="187"/>
      <c r="N415" s="187"/>
      <c r="O415" s="187"/>
      <c r="P415" s="124">
        <f t="shared" ref="P415:P425" si="90">+E415+J415</f>
        <v>0</v>
      </c>
      <c r="Q415" s="261">
        <f t="shared" si="88"/>
        <v>0</v>
      </c>
      <c r="S415" s="51"/>
      <c r="T415" s="51"/>
      <c r="U415" s="51"/>
      <c r="V415" s="51"/>
    </row>
    <row r="416" spans="1:22" s="5" customFormat="1" ht="68.25" hidden="1" customHeight="1">
      <c r="A416" s="101" t="s">
        <v>956</v>
      </c>
      <c r="B416" s="101" t="s">
        <v>916</v>
      </c>
      <c r="C416" s="101" t="s">
        <v>402</v>
      </c>
      <c r="D416" s="1" t="s">
        <v>506</v>
      </c>
      <c r="E416" s="187">
        <f>+F416+I416</f>
        <v>0</v>
      </c>
      <c r="F416" s="187"/>
      <c r="G416" s="187"/>
      <c r="H416" s="187"/>
      <c r="I416" s="187"/>
      <c r="J416" s="124">
        <f>+L416+O416</f>
        <v>0</v>
      </c>
      <c r="K416" s="187"/>
      <c r="L416" s="187"/>
      <c r="M416" s="187"/>
      <c r="N416" s="187"/>
      <c r="O416" s="187"/>
      <c r="P416" s="124">
        <f>+E416+J416</f>
        <v>0</v>
      </c>
      <c r="Q416" s="131">
        <f t="shared" si="88"/>
        <v>0</v>
      </c>
      <c r="S416" s="51"/>
      <c r="T416" s="51"/>
      <c r="U416" s="51"/>
      <c r="V416" s="51"/>
    </row>
    <row r="417" spans="1:22" s="5" customFormat="1" ht="39" hidden="1" customHeight="1">
      <c r="A417" s="105" t="s">
        <v>167</v>
      </c>
      <c r="B417" s="105" t="s">
        <v>951</v>
      </c>
      <c r="C417" s="105" t="s">
        <v>38</v>
      </c>
      <c r="D417" s="152" t="s">
        <v>881</v>
      </c>
      <c r="E417" s="87">
        <f>+F417+I417</f>
        <v>0</v>
      </c>
      <c r="F417" s="87"/>
      <c r="G417" s="87"/>
      <c r="H417" s="87"/>
      <c r="I417" s="87">
        <f>650000-650000</f>
        <v>0</v>
      </c>
      <c r="J417" s="87">
        <f>+L417+O417</f>
        <v>0</v>
      </c>
      <c r="K417" s="87"/>
      <c r="L417" s="87"/>
      <c r="M417" s="87"/>
      <c r="N417" s="87"/>
      <c r="O417" s="87"/>
      <c r="P417" s="87">
        <f>+E417+J417</f>
        <v>0</v>
      </c>
      <c r="Q417" s="131">
        <f t="shared" si="88"/>
        <v>0</v>
      </c>
      <c r="S417" s="51"/>
      <c r="T417" s="51"/>
      <c r="U417" s="51"/>
      <c r="V417" s="51"/>
    </row>
    <row r="418" spans="1:22" s="5" customFormat="1" ht="39.6" hidden="1" customHeight="1">
      <c r="A418" s="252" t="s">
        <v>606</v>
      </c>
      <c r="B418" s="256" t="s">
        <v>892</v>
      </c>
      <c r="C418" s="256" t="s">
        <v>607</v>
      </c>
      <c r="D418" s="253" t="s">
        <v>550</v>
      </c>
      <c r="E418" s="254">
        <f>+F418+I418</f>
        <v>0</v>
      </c>
      <c r="F418" s="254"/>
      <c r="G418" s="254"/>
      <c r="H418" s="254"/>
      <c r="I418" s="254"/>
      <c r="J418" s="255">
        <f>+L418+O418</f>
        <v>0</v>
      </c>
      <c r="K418" s="254"/>
      <c r="L418" s="254"/>
      <c r="M418" s="254"/>
      <c r="N418" s="254"/>
      <c r="O418" s="254"/>
      <c r="P418" s="255">
        <f t="shared" si="90"/>
        <v>0</v>
      </c>
      <c r="Q418" s="131">
        <f t="shared" si="88"/>
        <v>0</v>
      </c>
      <c r="S418" s="51"/>
      <c r="T418" s="51"/>
      <c r="U418" s="51"/>
      <c r="V418" s="51"/>
    </row>
    <row r="419" spans="1:22" s="5" customFormat="1" ht="39.6" hidden="1" customHeight="1">
      <c r="A419" s="259"/>
      <c r="B419" s="259"/>
      <c r="C419" s="259"/>
      <c r="D419" s="259"/>
      <c r="E419" s="259"/>
      <c r="F419" s="259"/>
      <c r="G419" s="259"/>
      <c r="H419" s="259"/>
      <c r="I419" s="260" t="s">
        <v>453</v>
      </c>
      <c r="J419" s="259"/>
      <c r="K419" s="259"/>
      <c r="L419" s="259"/>
      <c r="M419" s="259"/>
      <c r="N419" s="259"/>
      <c r="O419" s="399" t="s">
        <v>654</v>
      </c>
      <c r="P419" s="399"/>
      <c r="Q419" s="131"/>
      <c r="S419" s="51"/>
      <c r="T419" s="51"/>
      <c r="U419" s="51"/>
      <c r="V419" s="51"/>
    </row>
    <row r="420" spans="1:22" s="5" customFormat="1" ht="38.4" hidden="1" customHeight="1">
      <c r="A420" s="188" t="s">
        <v>528</v>
      </c>
      <c r="B420" s="188" t="s">
        <v>529</v>
      </c>
      <c r="C420" s="188"/>
      <c r="D420" s="215" t="s">
        <v>395</v>
      </c>
      <c r="E420" s="123">
        <f>+E426+E430+E446+E427+E435+E433+E434+E436+E437+E428+E442+E421+E440+E422+E425+E423+E441+E424+E438+E439</f>
        <v>0</v>
      </c>
      <c r="F420" s="123">
        <f t="shared" ref="F420:O420" si="91">+F426+F430+F446+F427+F435+F433+F434+F436+F437+F428+F442+F421+F440+F422+F425+F423+F441+F424+F438+F439</f>
        <v>0</v>
      </c>
      <c r="G420" s="123">
        <f t="shared" si="91"/>
        <v>0</v>
      </c>
      <c r="H420" s="123">
        <f t="shared" si="91"/>
        <v>0</v>
      </c>
      <c r="I420" s="123">
        <f t="shared" si="91"/>
        <v>0</v>
      </c>
      <c r="J420" s="123">
        <f t="shared" si="91"/>
        <v>0</v>
      </c>
      <c r="K420" s="123">
        <f t="shared" si="91"/>
        <v>0</v>
      </c>
      <c r="L420" s="123">
        <f t="shared" si="91"/>
        <v>0</v>
      </c>
      <c r="M420" s="123">
        <f t="shared" si="91"/>
        <v>0</v>
      </c>
      <c r="N420" s="123">
        <f t="shared" si="91"/>
        <v>0</v>
      </c>
      <c r="O420" s="123">
        <f t="shared" si="91"/>
        <v>0</v>
      </c>
      <c r="P420" s="123">
        <f t="shared" si="90"/>
        <v>0</v>
      </c>
      <c r="Q420" s="262">
        <f t="shared" si="88"/>
        <v>0</v>
      </c>
      <c r="R420" s="263"/>
      <c r="S420" s="236"/>
      <c r="T420" s="238"/>
      <c r="U420" s="51"/>
      <c r="V420" s="51"/>
    </row>
    <row r="421" spans="1:22" s="5" customFormat="1" ht="27.6" hidden="1">
      <c r="A421" s="111" t="s">
        <v>26</v>
      </c>
      <c r="B421" s="111" t="s">
        <v>266</v>
      </c>
      <c r="C421" s="111" t="s">
        <v>39</v>
      </c>
      <c r="D421" s="152" t="s">
        <v>267</v>
      </c>
      <c r="E421" s="86"/>
      <c r="F421" s="86"/>
      <c r="G421" s="86"/>
      <c r="H421" s="86"/>
      <c r="I421" s="86"/>
      <c r="J421" s="87">
        <f t="shared" ref="J421:J428" si="92">+L421+O421</f>
        <v>0</v>
      </c>
      <c r="K421" s="87"/>
      <c r="L421" s="86"/>
      <c r="M421" s="86"/>
      <c r="N421" s="86"/>
      <c r="O421" s="87"/>
      <c r="P421" s="87">
        <f t="shared" si="90"/>
        <v>0</v>
      </c>
      <c r="Q421" s="131">
        <f t="shared" si="88"/>
        <v>0</v>
      </c>
      <c r="S421" s="51"/>
      <c r="T421" s="51"/>
      <c r="U421" s="51"/>
      <c r="V421" s="51"/>
    </row>
    <row r="422" spans="1:22" s="5" customFormat="1" ht="31.2" hidden="1">
      <c r="A422" s="125">
        <v>2717110</v>
      </c>
      <c r="B422" s="125" t="s">
        <v>735</v>
      </c>
      <c r="C422" s="189" t="s">
        <v>42</v>
      </c>
      <c r="D422" s="4" t="s">
        <v>710</v>
      </c>
      <c r="E422" s="87">
        <f>+F422+I422</f>
        <v>0</v>
      </c>
      <c r="F422" s="87">
        <f>500000-500000</f>
        <v>0</v>
      </c>
      <c r="G422" s="87"/>
      <c r="H422" s="87"/>
      <c r="I422" s="87"/>
      <c r="J422" s="87">
        <f t="shared" si="92"/>
        <v>0</v>
      </c>
      <c r="K422" s="87"/>
      <c r="L422" s="87"/>
      <c r="M422" s="87"/>
      <c r="N422" s="87"/>
      <c r="O422" s="87"/>
      <c r="P422" s="87">
        <f t="shared" si="90"/>
        <v>0</v>
      </c>
      <c r="Q422" s="131">
        <f t="shared" si="88"/>
        <v>0</v>
      </c>
      <c r="S422" s="51"/>
      <c r="T422" s="51"/>
      <c r="U422" s="51"/>
      <c r="V422" s="51"/>
    </row>
    <row r="423" spans="1:22" s="5" customFormat="1" ht="64.5" hidden="1" customHeight="1">
      <c r="A423" s="125" t="s">
        <v>105</v>
      </c>
      <c r="B423" s="125" t="s">
        <v>733</v>
      </c>
      <c r="C423" s="189" t="s">
        <v>732</v>
      </c>
      <c r="D423" s="4" t="s">
        <v>734</v>
      </c>
      <c r="E423" s="124">
        <f>+F423+I423</f>
        <v>0</v>
      </c>
      <c r="F423" s="124"/>
      <c r="G423" s="124"/>
      <c r="H423" s="124"/>
      <c r="I423" s="124"/>
      <c r="J423" s="124">
        <f t="shared" si="92"/>
        <v>0</v>
      </c>
      <c r="K423" s="124"/>
      <c r="L423" s="124"/>
      <c r="M423" s="124"/>
      <c r="N423" s="124"/>
      <c r="O423" s="124"/>
      <c r="P423" s="124">
        <f t="shared" si="90"/>
        <v>0</v>
      </c>
      <c r="Q423" s="131">
        <f t="shared" si="88"/>
        <v>0</v>
      </c>
      <c r="R423" s="234"/>
      <c r="S423" s="236"/>
      <c r="T423" s="238"/>
      <c r="U423" s="51"/>
      <c r="V423" s="51"/>
    </row>
    <row r="424" spans="1:22" s="5" customFormat="1" ht="71.25" hidden="1" customHeight="1">
      <c r="A424" s="125" t="s">
        <v>27</v>
      </c>
      <c r="B424" s="125" t="s">
        <v>947</v>
      </c>
      <c r="C424" s="189" t="s">
        <v>356</v>
      </c>
      <c r="D424" s="214" t="s">
        <v>489</v>
      </c>
      <c r="E424" s="124"/>
      <c r="F424" s="124"/>
      <c r="G424" s="124"/>
      <c r="H424" s="124"/>
      <c r="I424" s="124"/>
      <c r="J424" s="124">
        <f>+L424+O424</f>
        <v>0</v>
      </c>
      <c r="K424" s="124"/>
      <c r="L424" s="124"/>
      <c r="M424" s="124"/>
      <c r="N424" s="124"/>
      <c r="O424" s="124"/>
      <c r="P424" s="124">
        <f>+E424+J424</f>
        <v>0</v>
      </c>
      <c r="Q424" s="131">
        <f t="shared" si="88"/>
        <v>0</v>
      </c>
      <c r="R424" s="234"/>
      <c r="S424" s="236"/>
      <c r="T424" s="238"/>
      <c r="U424" s="51"/>
      <c r="V424" s="51"/>
    </row>
    <row r="425" spans="1:22" s="5" customFormat="1" ht="48" hidden="1" customHeight="1">
      <c r="A425" s="125" t="s">
        <v>88</v>
      </c>
      <c r="B425" s="125" t="s">
        <v>203</v>
      </c>
      <c r="C425" s="189" t="s">
        <v>356</v>
      </c>
      <c r="D425" s="4" t="s">
        <v>857</v>
      </c>
      <c r="E425" s="124"/>
      <c r="F425" s="124"/>
      <c r="G425" s="124"/>
      <c r="H425" s="124"/>
      <c r="I425" s="124"/>
      <c r="J425" s="124">
        <f t="shared" si="92"/>
        <v>0</v>
      </c>
      <c r="K425" s="124"/>
      <c r="L425" s="124"/>
      <c r="M425" s="124"/>
      <c r="N425" s="124"/>
      <c r="O425" s="124"/>
      <c r="P425" s="124">
        <f t="shared" si="90"/>
        <v>0</v>
      </c>
      <c r="Q425" s="262">
        <f t="shared" si="88"/>
        <v>0</v>
      </c>
      <c r="R425" s="265"/>
      <c r="S425" s="51"/>
      <c r="T425" s="51"/>
      <c r="U425" s="51"/>
      <c r="V425" s="51"/>
    </row>
    <row r="426" spans="1:22" s="5" customFormat="1" ht="27.6" hidden="1">
      <c r="A426" s="105">
        <v>2717610</v>
      </c>
      <c r="B426" s="105" t="s">
        <v>102</v>
      </c>
      <c r="C426" s="105" t="s">
        <v>246</v>
      </c>
      <c r="D426" s="152" t="s">
        <v>469</v>
      </c>
      <c r="E426" s="87">
        <f t="shared" ref="E426:E447" si="93">+F426+I426</f>
        <v>0</v>
      </c>
      <c r="F426" s="87">
        <f>500000-500000</f>
        <v>0</v>
      </c>
      <c r="G426" s="87"/>
      <c r="H426" s="87"/>
      <c r="I426" s="87"/>
      <c r="J426" s="87">
        <f t="shared" si="92"/>
        <v>0</v>
      </c>
      <c r="K426" s="87"/>
      <c r="L426" s="87"/>
      <c r="M426" s="87"/>
      <c r="N426" s="87"/>
      <c r="O426" s="87"/>
      <c r="P426" s="87">
        <f t="shared" ref="P426:P432" si="94">+E426+J426</f>
        <v>0</v>
      </c>
      <c r="Q426" s="131">
        <f t="shared" si="88"/>
        <v>0</v>
      </c>
      <c r="S426" s="51"/>
      <c r="T426" s="51"/>
      <c r="U426" s="51"/>
      <c r="V426" s="51"/>
    </row>
    <row r="427" spans="1:22" s="5" customFormat="1" ht="13.8" hidden="1">
      <c r="A427" s="105">
        <v>2717640</v>
      </c>
      <c r="B427" s="105" t="s">
        <v>551</v>
      </c>
      <c r="C427" s="105" t="s">
        <v>721</v>
      </c>
      <c r="D427" s="141" t="s">
        <v>588</v>
      </c>
      <c r="E427" s="87">
        <f>+F427+I427</f>
        <v>0</v>
      </c>
      <c r="F427" s="87"/>
      <c r="G427" s="87"/>
      <c r="H427" s="87"/>
      <c r="I427" s="87"/>
      <c r="J427" s="87">
        <f t="shared" si="92"/>
        <v>0</v>
      </c>
      <c r="K427" s="87"/>
      <c r="L427" s="87"/>
      <c r="M427" s="87"/>
      <c r="N427" s="87"/>
      <c r="O427" s="87">
        <f>30000000-10000000-20000000</f>
        <v>0</v>
      </c>
      <c r="P427" s="87">
        <f>+E427+J427</f>
        <v>0</v>
      </c>
      <c r="Q427" s="131">
        <f t="shared" si="88"/>
        <v>0</v>
      </c>
      <c r="S427" s="51"/>
      <c r="T427" s="51"/>
      <c r="U427" s="51"/>
      <c r="V427" s="51"/>
    </row>
    <row r="428" spans="1:22" s="5" customFormat="1" ht="27.6" hidden="1">
      <c r="A428" s="101">
        <v>2717670</v>
      </c>
      <c r="B428" s="105" t="s">
        <v>848</v>
      </c>
      <c r="C428" s="105" t="s">
        <v>847</v>
      </c>
      <c r="D428" s="166" t="s">
        <v>394</v>
      </c>
      <c r="E428" s="87">
        <f t="shared" si="93"/>
        <v>0</v>
      </c>
      <c r="F428" s="87"/>
      <c r="G428" s="87"/>
      <c r="H428" s="87"/>
      <c r="I428" s="87"/>
      <c r="J428" s="87">
        <f t="shared" si="92"/>
        <v>0</v>
      </c>
      <c r="K428" s="87"/>
      <c r="L428" s="87"/>
      <c r="M428" s="87"/>
      <c r="N428" s="87"/>
      <c r="O428" s="87"/>
      <c r="P428" s="87">
        <f t="shared" si="94"/>
        <v>0</v>
      </c>
      <c r="Q428" s="131">
        <f t="shared" si="88"/>
        <v>0</v>
      </c>
      <c r="S428" s="51"/>
      <c r="T428" s="51"/>
      <c r="U428" s="51"/>
      <c r="V428" s="51"/>
    </row>
    <row r="429" spans="1:22" s="5" customFormat="1" ht="55.2" hidden="1">
      <c r="A429" s="106"/>
      <c r="B429" s="105"/>
      <c r="C429" s="105"/>
      <c r="D429" s="175" t="s">
        <v>141</v>
      </c>
      <c r="E429" s="87">
        <f t="shared" si="93"/>
        <v>0</v>
      </c>
      <c r="F429" s="87"/>
      <c r="G429" s="87"/>
      <c r="H429" s="87"/>
      <c r="I429" s="87"/>
      <c r="J429" s="87"/>
      <c r="K429" s="87"/>
      <c r="L429" s="87"/>
      <c r="M429" s="87"/>
      <c r="N429" s="87"/>
      <c r="O429" s="87"/>
      <c r="P429" s="87">
        <f t="shared" si="94"/>
        <v>0</v>
      </c>
      <c r="Q429" s="131">
        <f t="shared" si="88"/>
        <v>0</v>
      </c>
      <c r="S429" s="51"/>
      <c r="T429" s="51"/>
      <c r="U429" s="51"/>
      <c r="V429" s="51"/>
    </row>
    <row r="430" spans="1:22" s="5" customFormat="1" ht="40.200000000000003" hidden="1" customHeight="1">
      <c r="A430" s="111" t="s">
        <v>95</v>
      </c>
      <c r="B430" s="111" t="s">
        <v>728</v>
      </c>
      <c r="C430" s="111" t="s">
        <v>925</v>
      </c>
      <c r="D430" s="157" t="s">
        <v>99</v>
      </c>
      <c r="E430" s="124">
        <f t="shared" si="93"/>
        <v>0</v>
      </c>
      <c r="F430" s="124"/>
      <c r="G430" s="124"/>
      <c r="H430" s="124"/>
      <c r="I430" s="124"/>
      <c r="J430" s="124">
        <f>+L430+O430</f>
        <v>0</v>
      </c>
      <c r="K430" s="124"/>
      <c r="L430" s="124"/>
      <c r="M430" s="124"/>
      <c r="N430" s="124"/>
      <c r="O430" s="124"/>
      <c r="P430" s="124">
        <f t="shared" si="94"/>
        <v>0</v>
      </c>
      <c r="Q430" s="261">
        <f t="shared" si="88"/>
        <v>0</v>
      </c>
      <c r="R430" s="234"/>
      <c r="S430" s="236"/>
      <c r="T430" s="238"/>
      <c r="U430" s="51"/>
      <c r="V430" s="51"/>
    </row>
    <row r="431" spans="1:22" s="5" customFormat="1" ht="48" hidden="1">
      <c r="A431" s="106"/>
      <c r="B431" s="106"/>
      <c r="C431" s="106"/>
      <c r="D431" s="153" t="s">
        <v>633</v>
      </c>
      <c r="E431" s="115">
        <f t="shared" si="93"/>
        <v>0</v>
      </c>
      <c r="F431" s="115"/>
      <c r="G431" s="115"/>
      <c r="H431" s="115"/>
      <c r="I431" s="115"/>
      <c r="J431" s="115">
        <f>+L431+O431</f>
        <v>0</v>
      </c>
      <c r="K431" s="115"/>
      <c r="L431" s="115"/>
      <c r="M431" s="115"/>
      <c r="N431" s="115"/>
      <c r="O431" s="115"/>
      <c r="P431" s="94">
        <f t="shared" si="94"/>
        <v>0</v>
      </c>
      <c r="Q431" s="131">
        <f t="shared" si="88"/>
        <v>0</v>
      </c>
      <c r="S431" s="51"/>
      <c r="T431" s="51"/>
      <c r="U431" s="51"/>
      <c r="V431" s="51"/>
    </row>
    <row r="432" spans="1:22" s="5" customFormat="1" ht="24" hidden="1">
      <c r="A432" s="106"/>
      <c r="B432" s="106"/>
      <c r="C432" s="106"/>
      <c r="D432" s="153" t="s">
        <v>995</v>
      </c>
      <c r="E432" s="115">
        <f t="shared" si="93"/>
        <v>0</v>
      </c>
      <c r="F432" s="115"/>
      <c r="G432" s="115"/>
      <c r="H432" s="115"/>
      <c r="I432" s="115"/>
      <c r="J432" s="115">
        <f>+L432+O432</f>
        <v>0</v>
      </c>
      <c r="K432" s="115"/>
      <c r="L432" s="115"/>
      <c r="M432" s="115"/>
      <c r="N432" s="115"/>
      <c r="O432" s="115"/>
      <c r="P432" s="115">
        <f t="shared" si="94"/>
        <v>0</v>
      </c>
      <c r="Q432" s="131">
        <f t="shared" si="88"/>
        <v>0</v>
      </c>
      <c r="S432" s="51"/>
      <c r="T432" s="51"/>
      <c r="U432" s="51"/>
      <c r="V432" s="51"/>
    </row>
    <row r="433" spans="1:22" s="5" customFormat="1" ht="13.8" hidden="1">
      <c r="A433" s="105">
        <v>2718312</v>
      </c>
      <c r="B433" s="105" t="s">
        <v>716</v>
      </c>
      <c r="C433" s="105" t="s">
        <v>44</v>
      </c>
      <c r="D433" s="121" t="s">
        <v>795</v>
      </c>
      <c r="E433" s="87">
        <f t="shared" si="93"/>
        <v>0</v>
      </c>
      <c r="F433" s="87"/>
      <c r="G433" s="87"/>
      <c r="H433" s="87"/>
      <c r="I433" s="87"/>
      <c r="J433" s="87">
        <f t="shared" ref="J433:J442" si="95">+L433+O433</f>
        <v>0</v>
      </c>
      <c r="K433" s="87"/>
      <c r="L433" s="87"/>
      <c r="M433" s="87"/>
      <c r="N433" s="87"/>
      <c r="O433" s="87"/>
      <c r="P433" s="87">
        <f t="shared" ref="P433:P442" si="96">+E433+J433</f>
        <v>0</v>
      </c>
      <c r="Q433" s="131">
        <f t="shared" si="88"/>
        <v>0</v>
      </c>
      <c r="S433" s="51"/>
      <c r="T433" s="51"/>
      <c r="U433" s="51"/>
      <c r="V433" s="51"/>
    </row>
    <row r="434" spans="1:22" s="5" customFormat="1" ht="41.4" hidden="1">
      <c r="A434" s="101">
        <v>2718313</v>
      </c>
      <c r="B434" s="99" t="s">
        <v>101</v>
      </c>
      <c r="C434" s="99" t="s">
        <v>994</v>
      </c>
      <c r="D434" s="176" t="s">
        <v>111</v>
      </c>
      <c r="E434" s="94">
        <f t="shared" si="93"/>
        <v>0</v>
      </c>
      <c r="F434" s="94"/>
      <c r="G434" s="94"/>
      <c r="H434" s="94"/>
      <c r="I434" s="94"/>
      <c r="J434" s="95">
        <f t="shared" si="95"/>
        <v>0</v>
      </c>
      <c r="K434" s="95"/>
      <c r="L434" s="95"/>
      <c r="M434" s="95"/>
      <c r="N434" s="95"/>
      <c r="O434" s="87"/>
      <c r="P434" s="95">
        <f t="shared" si="96"/>
        <v>0</v>
      </c>
      <c r="Q434" s="131">
        <f t="shared" si="88"/>
        <v>0</v>
      </c>
      <c r="S434" s="51"/>
      <c r="T434" s="51"/>
      <c r="U434" s="51"/>
      <c r="V434" s="51"/>
    </row>
    <row r="435" spans="1:22" s="5" customFormat="1" ht="27.6" hidden="1">
      <c r="A435" s="105">
        <v>2718320</v>
      </c>
      <c r="B435" s="105" t="s">
        <v>890</v>
      </c>
      <c r="C435" s="105" t="s">
        <v>43</v>
      </c>
      <c r="D435" s="140" t="s">
        <v>300</v>
      </c>
      <c r="E435" s="87">
        <f>+F435+I435</f>
        <v>0</v>
      </c>
      <c r="F435" s="87"/>
      <c r="G435" s="87"/>
      <c r="H435" s="87"/>
      <c r="I435" s="87"/>
      <c r="J435" s="87">
        <f>+L435+O435</f>
        <v>0</v>
      </c>
      <c r="K435" s="87"/>
      <c r="L435" s="87"/>
      <c r="M435" s="87"/>
      <c r="N435" s="87"/>
      <c r="O435" s="87"/>
      <c r="P435" s="87">
        <f>+E435+J435</f>
        <v>0</v>
      </c>
      <c r="Q435" s="131">
        <f t="shared" si="88"/>
        <v>0</v>
      </c>
      <c r="S435" s="51"/>
      <c r="T435" s="51"/>
      <c r="U435" s="51"/>
      <c r="V435" s="51"/>
    </row>
    <row r="436" spans="1:22" s="5" customFormat="1" ht="27.6" hidden="1">
      <c r="A436" s="99">
        <v>2718330</v>
      </c>
      <c r="B436" s="99" t="s">
        <v>891</v>
      </c>
      <c r="C436" s="99" t="s">
        <v>103</v>
      </c>
      <c r="D436" s="177" t="s">
        <v>807</v>
      </c>
      <c r="E436" s="94">
        <f t="shared" si="93"/>
        <v>0</v>
      </c>
      <c r="F436" s="94"/>
      <c r="G436" s="94"/>
      <c r="H436" s="94"/>
      <c r="I436" s="94"/>
      <c r="J436" s="94">
        <f t="shared" si="95"/>
        <v>0</v>
      </c>
      <c r="K436" s="94"/>
      <c r="L436" s="94"/>
      <c r="M436" s="94"/>
      <c r="N436" s="94"/>
      <c r="O436" s="87"/>
      <c r="P436" s="94">
        <f t="shared" si="96"/>
        <v>0</v>
      </c>
      <c r="Q436" s="131">
        <f t="shared" si="88"/>
        <v>0</v>
      </c>
      <c r="S436" s="51"/>
      <c r="T436" s="51"/>
      <c r="U436" s="51"/>
      <c r="V436" s="51"/>
    </row>
    <row r="437" spans="1:22" s="5" customFormat="1" ht="27.6" hidden="1">
      <c r="A437" s="101">
        <v>2718340</v>
      </c>
      <c r="B437" s="99" t="s">
        <v>892</v>
      </c>
      <c r="C437" s="99" t="s">
        <v>808</v>
      </c>
      <c r="D437" s="177" t="s">
        <v>550</v>
      </c>
      <c r="E437" s="88">
        <f t="shared" si="93"/>
        <v>0</v>
      </c>
      <c r="F437" s="88"/>
      <c r="G437" s="88"/>
      <c r="H437" s="88"/>
      <c r="I437" s="88"/>
      <c r="J437" s="88">
        <f t="shared" si="95"/>
        <v>0</v>
      </c>
      <c r="K437" s="88"/>
      <c r="L437" s="88"/>
      <c r="M437" s="88"/>
      <c r="N437" s="88"/>
      <c r="O437" s="87"/>
      <c r="P437" s="88">
        <f t="shared" si="96"/>
        <v>0</v>
      </c>
      <c r="Q437" s="131">
        <f t="shared" si="88"/>
        <v>0</v>
      </c>
      <c r="S437" s="51"/>
      <c r="T437" s="51"/>
      <c r="U437" s="51"/>
      <c r="V437" s="51"/>
    </row>
    <row r="438" spans="1:22" s="5" customFormat="1" ht="86.25" hidden="1" customHeight="1">
      <c r="A438" s="105" t="s">
        <v>403</v>
      </c>
      <c r="B438" s="105" t="s">
        <v>404</v>
      </c>
      <c r="C438" s="105" t="s">
        <v>402</v>
      </c>
      <c r="D438" s="121" t="s">
        <v>70</v>
      </c>
      <c r="E438" s="87">
        <f>+F438+I438</f>
        <v>0</v>
      </c>
      <c r="F438" s="88"/>
      <c r="G438" s="88"/>
      <c r="H438" s="88"/>
      <c r="I438" s="88"/>
      <c r="J438" s="87">
        <f>+L438+O438</f>
        <v>0</v>
      </c>
      <c r="K438" s="88"/>
      <c r="L438" s="88"/>
      <c r="M438" s="88"/>
      <c r="N438" s="88"/>
      <c r="O438" s="87"/>
      <c r="P438" s="87">
        <f>+E438+J438</f>
        <v>0</v>
      </c>
      <c r="Q438" s="131">
        <f t="shared" si="88"/>
        <v>0</v>
      </c>
      <c r="S438" s="51"/>
      <c r="T438" s="51"/>
      <c r="U438" s="51"/>
      <c r="V438" s="51"/>
    </row>
    <row r="439" spans="1:22" s="5" customFormat="1" ht="120" hidden="1" customHeight="1">
      <c r="A439" s="105" t="s">
        <v>699</v>
      </c>
      <c r="B439" s="105" t="s">
        <v>700</v>
      </c>
      <c r="C439" s="105" t="s">
        <v>402</v>
      </c>
      <c r="D439" s="121" t="s">
        <v>976</v>
      </c>
      <c r="E439" s="87">
        <f>+F439+I439</f>
        <v>0</v>
      </c>
      <c r="F439" s="88"/>
      <c r="G439" s="88"/>
      <c r="H439" s="88"/>
      <c r="I439" s="88"/>
      <c r="J439" s="87">
        <f>+L439+O439</f>
        <v>0</v>
      </c>
      <c r="K439" s="88">
        <f>5436245-5436245</f>
        <v>0</v>
      </c>
      <c r="L439" s="88"/>
      <c r="M439" s="88"/>
      <c r="N439" s="88"/>
      <c r="O439" s="87">
        <f>5436245-5436245</f>
        <v>0</v>
      </c>
      <c r="P439" s="87">
        <f>+E439+J439</f>
        <v>0</v>
      </c>
      <c r="Q439" s="131">
        <f t="shared" si="88"/>
        <v>0</v>
      </c>
      <c r="S439" s="51"/>
      <c r="T439" s="51"/>
      <c r="U439" s="51"/>
      <c r="V439" s="51"/>
    </row>
    <row r="440" spans="1:22" s="5" customFormat="1" ht="48.6" hidden="1" customHeight="1">
      <c r="A440" s="111">
        <v>2719720</v>
      </c>
      <c r="B440" s="111" t="s">
        <v>558</v>
      </c>
      <c r="C440" s="111" t="s">
        <v>58</v>
      </c>
      <c r="D440" s="2" t="s">
        <v>146</v>
      </c>
      <c r="E440" s="124">
        <f t="shared" si="93"/>
        <v>0</v>
      </c>
      <c r="F440" s="124"/>
      <c r="G440" s="124"/>
      <c r="H440" s="124"/>
      <c r="I440" s="124"/>
      <c r="J440" s="124">
        <f t="shared" si="95"/>
        <v>0</v>
      </c>
      <c r="K440" s="124"/>
      <c r="L440" s="124"/>
      <c r="M440" s="124"/>
      <c r="N440" s="124"/>
      <c r="O440" s="124"/>
      <c r="P440" s="124">
        <f t="shared" si="96"/>
        <v>0</v>
      </c>
      <c r="Q440" s="262">
        <f t="shared" si="88"/>
        <v>0</v>
      </c>
      <c r="R440" s="265"/>
      <c r="S440" s="51"/>
      <c r="T440" s="51"/>
      <c r="U440" s="51"/>
      <c r="V440" s="51"/>
    </row>
    <row r="441" spans="1:22" s="5" customFormat="1" ht="48" hidden="1" customHeight="1">
      <c r="A441" s="105" t="s">
        <v>428</v>
      </c>
      <c r="B441" s="105" t="s">
        <v>429</v>
      </c>
      <c r="C441" s="105" t="s">
        <v>695</v>
      </c>
      <c r="D441" s="121" t="s">
        <v>430</v>
      </c>
      <c r="E441" s="87">
        <f>+F441+I441</f>
        <v>0</v>
      </c>
      <c r="F441" s="88"/>
      <c r="G441" s="88"/>
      <c r="H441" s="88"/>
      <c r="I441" s="88"/>
      <c r="J441" s="87">
        <f>+L441+O441</f>
        <v>0</v>
      </c>
      <c r="K441" s="88"/>
      <c r="L441" s="88"/>
      <c r="M441" s="88"/>
      <c r="N441" s="88"/>
      <c r="O441" s="87">
        <f>434500+693829+6000000+1400000+782878+8531600-200000-17642807</f>
        <v>0</v>
      </c>
      <c r="P441" s="87">
        <f>+E441+J441</f>
        <v>0</v>
      </c>
      <c r="Q441" s="131">
        <f t="shared" si="88"/>
        <v>0</v>
      </c>
      <c r="S441" s="51"/>
      <c r="T441" s="51"/>
      <c r="U441" s="51"/>
      <c r="V441" s="51"/>
    </row>
    <row r="442" spans="1:22" s="5" customFormat="1" ht="36" hidden="1" customHeight="1">
      <c r="A442" s="111">
        <v>2719770</v>
      </c>
      <c r="B442" s="111" t="s">
        <v>951</v>
      </c>
      <c r="C442" s="111" t="s">
        <v>38</v>
      </c>
      <c r="D442" s="2" t="s">
        <v>881</v>
      </c>
      <c r="E442" s="124">
        <f t="shared" si="93"/>
        <v>0</v>
      </c>
      <c r="F442" s="124"/>
      <c r="G442" s="124"/>
      <c r="H442" s="124"/>
      <c r="I442" s="124"/>
      <c r="J442" s="124">
        <f t="shared" si="95"/>
        <v>0</v>
      </c>
      <c r="K442" s="124"/>
      <c r="L442" s="124"/>
      <c r="M442" s="124"/>
      <c r="N442" s="124"/>
      <c r="O442" s="124"/>
      <c r="P442" s="124">
        <f t="shared" si="96"/>
        <v>0</v>
      </c>
      <c r="Q442" s="262">
        <f t="shared" si="88"/>
        <v>0</v>
      </c>
      <c r="R442" s="265"/>
      <c r="S442" s="51"/>
      <c r="T442" s="51"/>
      <c r="U442" s="51"/>
      <c r="V442" s="51"/>
    </row>
    <row r="443" spans="1:22" s="5" customFormat="1" ht="13.8" hidden="1">
      <c r="A443" s="105"/>
      <c r="B443" s="105"/>
      <c r="C443" s="105"/>
      <c r="D443" s="121" t="s">
        <v>814</v>
      </c>
      <c r="E443" s="87">
        <f t="shared" si="93"/>
        <v>0</v>
      </c>
      <c r="F443" s="87"/>
      <c r="G443" s="87"/>
      <c r="H443" s="87"/>
      <c r="I443" s="87"/>
      <c r="J443" s="87"/>
      <c r="K443" s="87"/>
      <c r="L443" s="87"/>
      <c r="M443" s="87"/>
      <c r="N443" s="87"/>
      <c r="O443" s="87"/>
      <c r="P443" s="87"/>
      <c r="Q443" s="131">
        <f t="shared" si="88"/>
        <v>0</v>
      </c>
      <c r="S443" s="51"/>
      <c r="T443" s="51"/>
      <c r="U443" s="51"/>
      <c r="V443" s="51"/>
    </row>
    <row r="444" spans="1:22" s="5" customFormat="1" ht="55.2" hidden="1">
      <c r="A444" s="105"/>
      <c r="B444" s="105"/>
      <c r="C444" s="105"/>
      <c r="D444" s="177" t="s">
        <v>457</v>
      </c>
      <c r="E444" s="87">
        <f t="shared" si="93"/>
        <v>0</v>
      </c>
      <c r="F444" s="87"/>
      <c r="G444" s="87"/>
      <c r="H444" s="87"/>
      <c r="I444" s="87"/>
      <c r="J444" s="87">
        <f>+L444+O444</f>
        <v>0</v>
      </c>
      <c r="K444" s="87"/>
      <c r="L444" s="87"/>
      <c r="M444" s="87"/>
      <c r="N444" s="87"/>
      <c r="O444" s="87"/>
      <c r="P444" s="87">
        <f t="shared" ref="P444:P451" si="97">+E444+J444</f>
        <v>0</v>
      </c>
      <c r="Q444" s="131">
        <f t="shared" si="88"/>
        <v>0</v>
      </c>
      <c r="S444" s="51"/>
      <c r="T444" s="51"/>
      <c r="U444" s="51"/>
      <c r="V444" s="51"/>
    </row>
    <row r="445" spans="1:22" s="5" customFormat="1" ht="55.2" hidden="1">
      <c r="A445" s="105"/>
      <c r="B445" s="105"/>
      <c r="C445" s="105"/>
      <c r="D445" s="155" t="s">
        <v>449</v>
      </c>
      <c r="E445" s="87">
        <f t="shared" si="93"/>
        <v>0</v>
      </c>
      <c r="F445" s="87"/>
      <c r="G445" s="87"/>
      <c r="H445" s="87"/>
      <c r="I445" s="87"/>
      <c r="J445" s="87">
        <f>+L445+O445</f>
        <v>0</v>
      </c>
      <c r="K445" s="87"/>
      <c r="L445" s="87"/>
      <c r="M445" s="87"/>
      <c r="N445" s="87"/>
      <c r="O445" s="87"/>
      <c r="P445" s="87">
        <f t="shared" si="97"/>
        <v>0</v>
      </c>
      <c r="Q445" s="131">
        <f t="shared" si="88"/>
        <v>0</v>
      </c>
      <c r="S445" s="51"/>
      <c r="T445" s="51"/>
      <c r="U445" s="51"/>
      <c r="V445" s="51"/>
    </row>
    <row r="446" spans="1:22" s="5" customFormat="1" ht="27.6" hidden="1">
      <c r="A446" s="101">
        <v>2719800</v>
      </c>
      <c r="B446" s="99" t="s">
        <v>990</v>
      </c>
      <c r="C446" s="99" t="s">
        <v>515</v>
      </c>
      <c r="D446" s="178" t="s">
        <v>811</v>
      </c>
      <c r="E446" s="88">
        <f t="shared" si="93"/>
        <v>0</v>
      </c>
      <c r="F446" s="88"/>
      <c r="G446" s="88"/>
      <c r="H446" s="88"/>
      <c r="I446" s="88"/>
      <c r="J446" s="88">
        <f>+L446+O446</f>
        <v>0</v>
      </c>
      <c r="K446" s="88"/>
      <c r="L446" s="88"/>
      <c r="M446" s="88"/>
      <c r="N446" s="88"/>
      <c r="O446" s="88"/>
      <c r="P446" s="88">
        <f t="shared" si="97"/>
        <v>0</v>
      </c>
      <c r="Q446" s="131">
        <f t="shared" si="88"/>
        <v>0</v>
      </c>
      <c r="S446" s="51"/>
      <c r="T446" s="51"/>
      <c r="U446" s="51"/>
      <c r="V446" s="51"/>
    </row>
    <row r="447" spans="1:22" s="5" customFormat="1" ht="41.4" hidden="1">
      <c r="A447" s="101"/>
      <c r="B447" s="106"/>
      <c r="C447" s="106"/>
      <c r="D447" s="170" t="s">
        <v>748</v>
      </c>
      <c r="E447" s="115">
        <f t="shared" si="93"/>
        <v>0</v>
      </c>
      <c r="F447" s="115"/>
      <c r="G447" s="115"/>
      <c r="H447" s="115"/>
      <c r="I447" s="115"/>
      <c r="J447" s="88">
        <f>+L447+O447</f>
        <v>0</v>
      </c>
      <c r="K447" s="115"/>
      <c r="L447" s="115"/>
      <c r="M447" s="115"/>
      <c r="N447" s="115"/>
      <c r="O447" s="87">
        <f>1450000-1450000</f>
        <v>0</v>
      </c>
      <c r="P447" s="88">
        <f t="shared" si="97"/>
        <v>0</v>
      </c>
      <c r="Q447" s="131">
        <f t="shared" si="88"/>
        <v>0</v>
      </c>
      <c r="S447" s="51"/>
      <c r="T447" s="51"/>
      <c r="U447" s="51"/>
      <c r="V447" s="51"/>
    </row>
    <row r="448" spans="1:22" s="5" customFormat="1" ht="51" hidden="1" customHeight="1">
      <c r="A448" s="188" t="s">
        <v>828</v>
      </c>
      <c r="B448" s="188" t="s">
        <v>829</v>
      </c>
      <c r="C448" s="188"/>
      <c r="D448" s="215" t="s">
        <v>944</v>
      </c>
      <c r="E448" s="123">
        <f>+E451+E450+E449+E453+E452+E455+E454</f>
        <v>0</v>
      </c>
      <c r="F448" s="123">
        <f t="shared" ref="F448:O448" si="98">+F451+F450+F449+F453+F452+F455+F454</f>
        <v>0</v>
      </c>
      <c r="G448" s="123">
        <f t="shared" si="98"/>
        <v>0</v>
      </c>
      <c r="H448" s="123">
        <f t="shared" si="98"/>
        <v>0</v>
      </c>
      <c r="I448" s="123">
        <f t="shared" si="98"/>
        <v>0</v>
      </c>
      <c r="J448" s="123">
        <f t="shared" si="98"/>
        <v>0</v>
      </c>
      <c r="K448" s="123">
        <f t="shared" si="98"/>
        <v>0</v>
      </c>
      <c r="L448" s="123">
        <f t="shared" si="98"/>
        <v>0</v>
      </c>
      <c r="M448" s="123">
        <f t="shared" si="98"/>
        <v>0</v>
      </c>
      <c r="N448" s="123">
        <f t="shared" si="98"/>
        <v>0</v>
      </c>
      <c r="O448" s="123">
        <f t="shared" si="98"/>
        <v>0</v>
      </c>
      <c r="P448" s="123">
        <f>+E448+J448</f>
        <v>0</v>
      </c>
      <c r="Q448" s="261">
        <f t="shared" si="88"/>
        <v>0</v>
      </c>
      <c r="R448" s="236"/>
      <c r="S448" s="236"/>
      <c r="T448" s="238"/>
      <c r="U448" s="51"/>
      <c r="V448" s="51"/>
    </row>
    <row r="449" spans="1:66" s="5" customFormat="1" ht="27.6" hidden="1">
      <c r="A449" s="105">
        <v>2818311</v>
      </c>
      <c r="B449" s="105" t="s">
        <v>201</v>
      </c>
      <c r="C449" s="105" t="s">
        <v>40</v>
      </c>
      <c r="D449" s="140" t="s">
        <v>202</v>
      </c>
      <c r="E449" s="87">
        <f>+F449+I449</f>
        <v>0</v>
      </c>
      <c r="F449" s="87">
        <f>300000-300000</f>
        <v>0</v>
      </c>
      <c r="G449" s="86"/>
      <c r="H449" s="86"/>
      <c r="I449" s="86"/>
      <c r="J449" s="87">
        <f t="shared" ref="J449:J455" si="99">+L449+O449</f>
        <v>0</v>
      </c>
      <c r="K449" s="86"/>
      <c r="L449" s="86"/>
      <c r="M449" s="86"/>
      <c r="N449" s="86"/>
      <c r="O449" s="86"/>
      <c r="P449" s="87">
        <f t="shared" si="97"/>
        <v>0</v>
      </c>
      <c r="Q449" s="131">
        <f t="shared" si="88"/>
        <v>0</v>
      </c>
      <c r="S449" s="51"/>
      <c r="T449" s="51"/>
      <c r="U449" s="51"/>
      <c r="V449" s="51"/>
    </row>
    <row r="450" spans="1:66" s="5" customFormat="1" hidden="1">
      <c r="A450" s="111">
        <v>2818312</v>
      </c>
      <c r="B450" s="111" t="s">
        <v>716</v>
      </c>
      <c r="C450" s="111" t="s">
        <v>44</v>
      </c>
      <c r="D450" s="121" t="s">
        <v>795</v>
      </c>
      <c r="E450" s="87">
        <f>+F450+I450</f>
        <v>0</v>
      </c>
      <c r="F450" s="87"/>
      <c r="G450" s="87"/>
      <c r="H450" s="87"/>
      <c r="I450" s="87"/>
      <c r="J450" s="87">
        <f t="shared" si="99"/>
        <v>0</v>
      </c>
      <c r="K450" s="87"/>
      <c r="L450" s="87"/>
      <c r="M450" s="87"/>
      <c r="N450" s="87"/>
      <c r="O450" s="87"/>
      <c r="P450" s="87">
        <f t="shared" si="97"/>
        <v>0</v>
      </c>
      <c r="Q450" s="131">
        <f t="shared" si="88"/>
        <v>0</v>
      </c>
      <c r="S450" s="51"/>
      <c r="T450" s="51"/>
      <c r="U450" s="51"/>
      <c r="V450" s="51"/>
    </row>
    <row r="451" spans="1:66" s="5" customFormat="1" ht="51" hidden="1" customHeight="1">
      <c r="A451" s="111">
        <v>2818320</v>
      </c>
      <c r="B451" s="111" t="s">
        <v>890</v>
      </c>
      <c r="C451" s="111" t="s">
        <v>43</v>
      </c>
      <c r="D451" s="4" t="s">
        <v>300</v>
      </c>
      <c r="E451" s="124">
        <f>+F451+I451</f>
        <v>0</v>
      </c>
      <c r="F451" s="124"/>
      <c r="G451" s="124"/>
      <c r="H451" s="124"/>
      <c r="I451" s="124"/>
      <c r="J451" s="124">
        <f t="shared" si="99"/>
        <v>0</v>
      </c>
      <c r="K451" s="124"/>
      <c r="L451" s="124"/>
      <c r="M451" s="124"/>
      <c r="N451" s="124"/>
      <c r="O451" s="124"/>
      <c r="P451" s="124">
        <f t="shared" si="97"/>
        <v>0</v>
      </c>
      <c r="Q451" s="131"/>
      <c r="R451" s="234"/>
      <c r="S451" s="236"/>
      <c r="T451" s="238"/>
      <c r="U451" s="51"/>
      <c r="V451" s="51"/>
    </row>
    <row r="452" spans="1:66" s="5" customFormat="1" ht="51" hidden="1" customHeight="1">
      <c r="A452" s="111" t="s">
        <v>507</v>
      </c>
      <c r="B452" s="111" t="s">
        <v>891</v>
      </c>
      <c r="C452" s="111" t="s">
        <v>855</v>
      </c>
      <c r="D452" s="140" t="s">
        <v>508</v>
      </c>
      <c r="E452" s="87">
        <f>+F452+I452</f>
        <v>0</v>
      </c>
      <c r="F452" s="87"/>
      <c r="G452" s="87"/>
      <c r="H452" s="87"/>
      <c r="I452" s="87">
        <f>8775000-8775000</f>
        <v>0</v>
      </c>
      <c r="J452" s="87">
        <f t="shared" si="99"/>
        <v>0</v>
      </c>
      <c r="K452" s="87"/>
      <c r="L452" s="87"/>
      <c r="M452" s="87"/>
      <c r="N452" s="87"/>
      <c r="O452" s="87"/>
      <c r="P452" s="87">
        <f>+E452+J452</f>
        <v>0</v>
      </c>
      <c r="Q452" s="131">
        <f t="shared" si="88"/>
        <v>0</v>
      </c>
      <c r="S452" s="51"/>
      <c r="T452" s="51"/>
      <c r="U452" s="51"/>
      <c r="V452" s="51"/>
    </row>
    <row r="453" spans="1:66" s="5" customFormat="1" ht="51" hidden="1" customHeight="1">
      <c r="A453" s="111" t="s">
        <v>682</v>
      </c>
      <c r="B453" s="111" t="s">
        <v>892</v>
      </c>
      <c r="C453" s="111" t="s">
        <v>100</v>
      </c>
      <c r="D453" s="4" t="s">
        <v>550</v>
      </c>
      <c r="E453" s="124"/>
      <c r="F453" s="124"/>
      <c r="G453" s="124"/>
      <c r="H453" s="124"/>
      <c r="I453" s="124"/>
      <c r="J453" s="124">
        <f t="shared" si="99"/>
        <v>0</v>
      </c>
      <c r="K453" s="124"/>
      <c r="L453" s="124"/>
      <c r="M453" s="124"/>
      <c r="N453" s="124"/>
      <c r="O453" s="124"/>
      <c r="P453" s="124">
        <f>+E453+J453</f>
        <v>0</v>
      </c>
      <c r="Q453" s="131">
        <f t="shared" si="88"/>
        <v>0</v>
      </c>
      <c r="R453" s="234"/>
      <c r="S453" s="236"/>
      <c r="T453" s="238"/>
      <c r="U453" s="51"/>
      <c r="V453" s="51"/>
    </row>
    <row r="454" spans="1:66" s="5" customFormat="1" ht="51" hidden="1" customHeight="1">
      <c r="A454" s="111" t="s">
        <v>772</v>
      </c>
      <c r="B454" s="111" t="s">
        <v>558</v>
      </c>
      <c r="C454" s="105" t="s">
        <v>58</v>
      </c>
      <c r="D454" s="121" t="s">
        <v>146</v>
      </c>
      <c r="E454" s="87"/>
      <c r="F454" s="87"/>
      <c r="G454" s="87"/>
      <c r="H454" s="87"/>
      <c r="I454" s="87"/>
      <c r="J454" s="87">
        <f>+L454+O454</f>
        <v>0</v>
      </c>
      <c r="K454" s="87"/>
      <c r="L454" s="87"/>
      <c r="M454" s="87"/>
      <c r="N454" s="87"/>
      <c r="O454" s="87"/>
      <c r="P454" s="87">
        <f>+E454+J454</f>
        <v>0</v>
      </c>
      <c r="Q454" s="261">
        <f t="shared" si="88"/>
        <v>0</v>
      </c>
      <c r="R454" s="234"/>
      <c r="S454" s="236"/>
      <c r="T454" s="238"/>
      <c r="U454" s="51"/>
      <c r="V454" s="51"/>
    </row>
    <row r="455" spans="1:66" s="5" customFormat="1" ht="51" hidden="1" customHeight="1">
      <c r="A455" s="111" t="s">
        <v>323</v>
      </c>
      <c r="B455" s="111" t="s">
        <v>324</v>
      </c>
      <c r="C455" s="111" t="s">
        <v>943</v>
      </c>
      <c r="D455" s="140" t="s">
        <v>325</v>
      </c>
      <c r="E455" s="87"/>
      <c r="F455" s="87"/>
      <c r="G455" s="87"/>
      <c r="H455" s="87"/>
      <c r="I455" s="87"/>
      <c r="J455" s="87">
        <f t="shared" si="99"/>
        <v>0</v>
      </c>
      <c r="K455" s="87"/>
      <c r="L455" s="87"/>
      <c r="M455" s="87"/>
      <c r="N455" s="87"/>
      <c r="O455" s="87"/>
      <c r="P455" s="87">
        <f>+E455+J455</f>
        <v>0</v>
      </c>
      <c r="Q455" s="131">
        <f t="shared" si="88"/>
        <v>0</v>
      </c>
      <c r="S455" s="51"/>
      <c r="T455" s="51"/>
      <c r="U455" s="51"/>
      <c r="V455" s="51"/>
    </row>
    <row r="456" spans="1:66" s="5" customFormat="1" ht="43.5" hidden="1" customHeight="1">
      <c r="A456" s="188" t="s">
        <v>526</v>
      </c>
      <c r="B456" s="188" t="s">
        <v>527</v>
      </c>
      <c r="C456" s="188"/>
      <c r="D456" s="231" t="s">
        <v>864</v>
      </c>
      <c r="E456" s="123">
        <f>++E457+E459+E462+E460+E461</f>
        <v>0</v>
      </c>
      <c r="F456" s="123">
        <f t="shared" ref="F456:O456" si="100">++F457+F459+F462+F460+F461</f>
        <v>0</v>
      </c>
      <c r="G456" s="123">
        <f t="shared" si="100"/>
        <v>0</v>
      </c>
      <c r="H456" s="123">
        <f t="shared" si="100"/>
        <v>0</v>
      </c>
      <c r="I456" s="123">
        <f t="shared" si="100"/>
        <v>0</v>
      </c>
      <c r="J456" s="123">
        <f t="shared" si="100"/>
        <v>0</v>
      </c>
      <c r="K456" s="123">
        <f t="shared" si="100"/>
        <v>0</v>
      </c>
      <c r="L456" s="123">
        <f t="shared" si="100"/>
        <v>0</v>
      </c>
      <c r="M456" s="123">
        <f t="shared" si="100"/>
        <v>0</v>
      </c>
      <c r="N456" s="123">
        <f t="shared" si="100"/>
        <v>0</v>
      </c>
      <c r="O456" s="123">
        <f t="shared" si="100"/>
        <v>0</v>
      </c>
      <c r="P456" s="123">
        <f t="shared" ref="P456:P462" si="101">+E456+J456</f>
        <v>0</v>
      </c>
      <c r="Q456" s="261">
        <f t="shared" si="88"/>
        <v>0</v>
      </c>
      <c r="R456" s="236"/>
      <c r="S456" s="236"/>
      <c r="T456" s="238"/>
      <c r="U456" s="34"/>
      <c r="V456" s="34"/>
      <c r="W456" s="15"/>
      <c r="X456" s="8"/>
      <c r="Y456" s="8"/>
      <c r="Z456" s="8"/>
      <c r="AA456" s="8"/>
      <c r="AB456" s="8"/>
      <c r="AC456" s="8"/>
      <c r="AD456" s="8"/>
      <c r="AE456" s="8"/>
      <c r="AF456" s="8"/>
      <c r="AG456" s="8"/>
      <c r="AH456" s="8"/>
      <c r="AI456" s="8"/>
      <c r="AJ456" s="8"/>
      <c r="AK456" s="8"/>
      <c r="AL456" s="8"/>
      <c r="AM456" s="8"/>
      <c r="AN456" s="8"/>
      <c r="AO456" s="8"/>
      <c r="AP456" s="8"/>
      <c r="AQ456" s="8"/>
      <c r="AR456" s="8"/>
      <c r="AS456" s="7"/>
      <c r="AT456" s="7"/>
      <c r="AU456" s="7"/>
      <c r="AV456" s="7"/>
      <c r="AW456" s="7"/>
      <c r="AX456" s="7"/>
      <c r="AY456" s="7"/>
      <c r="AZ456" s="7"/>
      <c r="BA456" s="7"/>
      <c r="BB456" s="7"/>
      <c r="BC456" s="7"/>
      <c r="BD456" s="7"/>
      <c r="BE456" s="7"/>
      <c r="BF456" s="7"/>
      <c r="BG456" s="7"/>
      <c r="BH456" s="7"/>
      <c r="BI456" s="7"/>
      <c r="BJ456" s="7"/>
      <c r="BK456" s="7"/>
      <c r="BL456" s="7"/>
      <c r="BM456" s="7"/>
      <c r="BN456" s="7"/>
    </row>
    <row r="457" spans="1:66" s="5" customFormat="1" ht="64.5" hidden="1" customHeight="1">
      <c r="A457" s="111">
        <v>2918110</v>
      </c>
      <c r="B457" s="111" t="s">
        <v>859</v>
      </c>
      <c r="C457" s="111" t="s">
        <v>147</v>
      </c>
      <c r="D457" s="157" t="s">
        <v>809</v>
      </c>
      <c r="E457" s="124">
        <f t="shared" ref="E457:E462" si="102">+F457+I457</f>
        <v>0</v>
      </c>
      <c r="F457" s="124"/>
      <c r="G457" s="124"/>
      <c r="H457" s="124"/>
      <c r="I457" s="124"/>
      <c r="J457" s="124">
        <f>+L457+O457</f>
        <v>0</v>
      </c>
      <c r="K457" s="124"/>
      <c r="L457" s="124"/>
      <c r="M457" s="124"/>
      <c r="N457" s="124"/>
      <c r="O457" s="124"/>
      <c r="P457" s="124">
        <f t="shared" si="101"/>
        <v>0</v>
      </c>
      <c r="Q457" s="131">
        <f t="shared" si="88"/>
        <v>0</v>
      </c>
      <c r="R457" s="233"/>
      <c r="S457" s="236"/>
      <c r="T457" s="238"/>
      <c r="U457" s="34"/>
      <c r="V457" s="34"/>
      <c r="W457" s="15"/>
      <c r="X457" s="8"/>
      <c r="Y457" s="8"/>
      <c r="Z457" s="8"/>
      <c r="AA457" s="8"/>
      <c r="AB457" s="8"/>
      <c r="AC457" s="8"/>
      <c r="AD457" s="8"/>
      <c r="AE457" s="8"/>
      <c r="AF457" s="8"/>
      <c r="AG457" s="8"/>
      <c r="AH457" s="8"/>
      <c r="AI457" s="8"/>
      <c r="AJ457" s="8"/>
      <c r="AK457" s="8"/>
      <c r="AL457" s="8"/>
      <c r="AM457" s="8"/>
      <c r="AN457" s="8"/>
      <c r="AO457" s="8"/>
      <c r="AP457" s="8"/>
      <c r="AQ457" s="8"/>
      <c r="AR457" s="8"/>
      <c r="AS457" s="7"/>
      <c r="AT457" s="7"/>
      <c r="AU457" s="7"/>
      <c r="AV457" s="7"/>
      <c r="AW457" s="7"/>
      <c r="AX457" s="7"/>
      <c r="AY457" s="7"/>
      <c r="AZ457" s="7"/>
      <c r="BA457" s="7"/>
      <c r="BB457" s="7"/>
      <c r="BC457" s="7"/>
      <c r="BD457" s="7"/>
      <c r="BE457" s="7"/>
      <c r="BF457" s="7"/>
      <c r="BG457" s="7"/>
      <c r="BH457" s="7"/>
      <c r="BI457" s="7"/>
      <c r="BJ457" s="7"/>
      <c r="BK457" s="7"/>
      <c r="BL457" s="7"/>
      <c r="BM457" s="7"/>
      <c r="BN457" s="7"/>
    </row>
    <row r="458" spans="1:66" s="5" customFormat="1" hidden="1">
      <c r="A458" s="106"/>
      <c r="B458" s="106"/>
      <c r="C458" s="106"/>
      <c r="D458" s="3"/>
      <c r="E458" s="115">
        <f t="shared" si="102"/>
        <v>0</v>
      </c>
      <c r="F458" s="115"/>
      <c r="G458" s="115"/>
      <c r="H458" s="115"/>
      <c r="I458" s="115"/>
      <c r="J458" s="115"/>
      <c r="K458" s="115"/>
      <c r="L458" s="115"/>
      <c r="M458" s="115"/>
      <c r="N458" s="115"/>
      <c r="O458" s="115"/>
      <c r="P458" s="115">
        <f t="shared" si="101"/>
        <v>0</v>
      </c>
      <c r="Q458" s="131">
        <f t="shared" si="88"/>
        <v>0</v>
      </c>
      <c r="R458" s="15"/>
      <c r="S458" s="34"/>
      <c r="T458" s="34"/>
      <c r="U458" s="34"/>
      <c r="V458" s="34"/>
      <c r="W458" s="15"/>
      <c r="X458" s="8"/>
      <c r="Y458" s="8"/>
      <c r="Z458" s="8"/>
      <c r="AA458" s="8"/>
      <c r="AB458" s="8"/>
      <c r="AC458" s="8"/>
      <c r="AD458" s="8"/>
      <c r="AE458" s="8"/>
      <c r="AF458" s="8"/>
      <c r="AG458" s="8"/>
      <c r="AH458" s="8"/>
      <c r="AI458" s="8"/>
      <c r="AJ458" s="8"/>
      <c r="AK458" s="8"/>
      <c r="AL458" s="8"/>
      <c r="AM458" s="8"/>
      <c r="AN458" s="8"/>
      <c r="AO458" s="8"/>
      <c r="AP458" s="8"/>
      <c r="AQ458" s="8"/>
      <c r="AR458" s="8"/>
      <c r="AS458" s="7"/>
      <c r="AT458" s="7"/>
      <c r="AU458" s="7"/>
      <c r="AV458" s="7"/>
      <c r="AW458" s="7"/>
      <c r="AX458" s="7"/>
      <c r="AY458" s="7"/>
      <c r="AZ458" s="7"/>
      <c r="BA458" s="7"/>
      <c r="BB458" s="7"/>
      <c r="BC458" s="7"/>
      <c r="BD458" s="7"/>
      <c r="BE458" s="7"/>
      <c r="BF458" s="7"/>
      <c r="BG458" s="7"/>
      <c r="BH458" s="7"/>
      <c r="BI458" s="7"/>
      <c r="BJ458" s="7"/>
      <c r="BK458" s="7"/>
      <c r="BL458" s="7"/>
      <c r="BM458" s="7"/>
      <c r="BN458" s="7"/>
    </row>
    <row r="459" spans="1:66" s="5" customFormat="1" ht="57" hidden="1" customHeight="1">
      <c r="A459" s="111">
        <v>2918120</v>
      </c>
      <c r="B459" s="111" t="s">
        <v>992</v>
      </c>
      <c r="C459" s="111" t="s">
        <v>720</v>
      </c>
      <c r="D459" s="157" t="s">
        <v>993</v>
      </c>
      <c r="E459" s="124">
        <f t="shared" si="102"/>
        <v>0</v>
      </c>
      <c r="F459" s="124"/>
      <c r="G459" s="124"/>
      <c r="H459" s="124"/>
      <c r="I459" s="124"/>
      <c r="J459" s="124">
        <f>+L459+O459</f>
        <v>0</v>
      </c>
      <c r="K459" s="124"/>
      <c r="L459" s="124"/>
      <c r="M459" s="124"/>
      <c r="N459" s="124"/>
      <c r="O459" s="124"/>
      <c r="P459" s="124">
        <f t="shared" si="101"/>
        <v>0</v>
      </c>
      <c r="Q459" s="131">
        <f t="shared" si="88"/>
        <v>0</v>
      </c>
      <c r="R459" s="233"/>
      <c r="S459" s="236"/>
      <c r="T459" s="238"/>
      <c r="U459" s="34"/>
      <c r="V459" s="34"/>
      <c r="W459" s="15"/>
      <c r="X459" s="8"/>
      <c r="Y459" s="8"/>
      <c r="Z459" s="8"/>
      <c r="AA459" s="8"/>
      <c r="AB459" s="8"/>
      <c r="AC459" s="8"/>
      <c r="AD459" s="8"/>
      <c r="AE459" s="8"/>
      <c r="AF459" s="8"/>
      <c r="AG459" s="8"/>
      <c r="AH459" s="8"/>
      <c r="AI459" s="8"/>
      <c r="AJ459" s="8"/>
      <c r="AK459" s="8"/>
      <c r="AL459" s="8"/>
      <c r="AM459" s="8"/>
      <c r="AN459" s="8"/>
      <c r="AO459" s="8"/>
      <c r="AP459" s="8"/>
      <c r="AQ459" s="8"/>
      <c r="AR459" s="8"/>
      <c r="AS459" s="7"/>
      <c r="AT459" s="7"/>
      <c r="AU459" s="7"/>
      <c r="AV459" s="7"/>
      <c r="AW459" s="7"/>
      <c r="AX459" s="7"/>
      <c r="AY459" s="7"/>
      <c r="AZ459" s="7"/>
      <c r="BA459" s="7"/>
      <c r="BB459" s="7"/>
      <c r="BC459" s="7"/>
      <c r="BD459" s="7"/>
      <c r="BE459" s="7"/>
      <c r="BF459" s="7"/>
      <c r="BG459" s="7"/>
      <c r="BH459" s="7"/>
      <c r="BI459" s="7"/>
      <c r="BJ459" s="7"/>
      <c r="BK459" s="7"/>
      <c r="BL459" s="7"/>
      <c r="BM459" s="7"/>
      <c r="BN459" s="7"/>
    </row>
    <row r="460" spans="1:66" s="5" customFormat="1" ht="43.5" hidden="1" customHeight="1">
      <c r="A460" s="111" t="s">
        <v>193</v>
      </c>
      <c r="B460" s="111" t="s">
        <v>207</v>
      </c>
      <c r="C460" s="111" t="s">
        <v>208</v>
      </c>
      <c r="D460" s="241" t="s">
        <v>192</v>
      </c>
      <c r="E460" s="124">
        <f t="shared" si="102"/>
        <v>0</v>
      </c>
      <c r="F460" s="124"/>
      <c r="G460" s="124"/>
      <c r="H460" s="124"/>
      <c r="I460" s="124"/>
      <c r="J460" s="124">
        <f>+L460+O460</f>
        <v>0</v>
      </c>
      <c r="K460" s="124"/>
      <c r="L460" s="124"/>
      <c r="M460" s="124"/>
      <c r="N460" s="124"/>
      <c r="O460" s="124"/>
      <c r="P460" s="124">
        <f>+E460+J460</f>
        <v>0</v>
      </c>
      <c r="Q460" s="131">
        <f t="shared" si="88"/>
        <v>0</v>
      </c>
      <c r="R460" s="15"/>
      <c r="S460" s="34"/>
      <c r="T460" s="34"/>
      <c r="U460" s="34"/>
      <c r="V460" s="34"/>
      <c r="W460" s="15"/>
      <c r="X460" s="8"/>
      <c r="Y460" s="8"/>
      <c r="Z460" s="8"/>
      <c r="AA460" s="8"/>
      <c r="AB460" s="8"/>
      <c r="AC460" s="8"/>
      <c r="AD460" s="8"/>
      <c r="AE460" s="8"/>
      <c r="AF460" s="8"/>
      <c r="AG460" s="8"/>
      <c r="AH460" s="8"/>
      <c r="AI460" s="8"/>
      <c r="AJ460" s="8"/>
      <c r="AK460" s="8"/>
      <c r="AL460" s="8"/>
      <c r="AM460" s="8"/>
      <c r="AN460" s="8"/>
      <c r="AO460" s="8"/>
      <c r="AP460" s="8"/>
      <c r="AQ460" s="8"/>
      <c r="AR460" s="8"/>
      <c r="AS460" s="7"/>
      <c r="AT460" s="7"/>
      <c r="AU460" s="7"/>
      <c r="AV460" s="7"/>
      <c r="AW460" s="7"/>
      <c r="AX460" s="7"/>
      <c r="AY460" s="7"/>
      <c r="AZ460" s="7"/>
      <c r="BA460" s="7"/>
      <c r="BB460" s="7"/>
      <c r="BC460" s="7"/>
      <c r="BD460" s="7"/>
      <c r="BE460" s="7"/>
      <c r="BF460" s="7"/>
      <c r="BG460" s="7"/>
      <c r="BH460" s="7"/>
      <c r="BI460" s="7"/>
      <c r="BJ460" s="7"/>
      <c r="BK460" s="7"/>
      <c r="BL460" s="7"/>
      <c r="BM460" s="7"/>
      <c r="BN460" s="7"/>
    </row>
    <row r="461" spans="1:66" s="5" customFormat="1" ht="43.5" hidden="1" customHeight="1">
      <c r="A461" s="111" t="s">
        <v>238</v>
      </c>
      <c r="B461" s="111" t="s">
        <v>951</v>
      </c>
      <c r="C461" s="111" t="s">
        <v>38</v>
      </c>
      <c r="D461" s="2" t="s">
        <v>881</v>
      </c>
      <c r="E461" s="124">
        <f t="shared" si="102"/>
        <v>0</v>
      </c>
      <c r="F461" s="124"/>
      <c r="G461" s="124"/>
      <c r="H461" s="124"/>
      <c r="I461" s="124"/>
      <c r="J461" s="124">
        <f>+L461+O461</f>
        <v>0</v>
      </c>
      <c r="K461" s="124"/>
      <c r="L461" s="124"/>
      <c r="M461" s="124"/>
      <c r="N461" s="124"/>
      <c r="O461" s="124"/>
      <c r="P461" s="124">
        <f>+E461+J461</f>
        <v>0</v>
      </c>
      <c r="Q461" s="261">
        <f t="shared" si="88"/>
        <v>0</v>
      </c>
      <c r="R461" s="15"/>
      <c r="S461" s="34"/>
      <c r="T461" s="34"/>
      <c r="U461" s="34"/>
      <c r="V461" s="34"/>
      <c r="W461" s="15"/>
      <c r="X461" s="8"/>
      <c r="Y461" s="8"/>
      <c r="Z461" s="8"/>
      <c r="AA461" s="8"/>
      <c r="AB461" s="8"/>
      <c r="AC461" s="8"/>
      <c r="AD461" s="8"/>
      <c r="AE461" s="8"/>
      <c r="AF461" s="8"/>
      <c r="AG461" s="8"/>
      <c r="AH461" s="8"/>
      <c r="AI461" s="8"/>
      <c r="AJ461" s="8"/>
      <c r="AK461" s="8"/>
      <c r="AL461" s="8"/>
      <c r="AM461" s="8"/>
      <c r="AN461" s="8"/>
      <c r="AO461" s="8"/>
      <c r="AP461" s="8"/>
      <c r="AQ461" s="8"/>
      <c r="AR461" s="8"/>
      <c r="AS461" s="7"/>
      <c r="AT461" s="7"/>
      <c r="AU461" s="7"/>
      <c r="AV461" s="7"/>
      <c r="AW461" s="7"/>
      <c r="AX461" s="7"/>
      <c r="AY461" s="7"/>
      <c r="AZ461" s="7"/>
      <c r="BA461" s="7"/>
      <c r="BB461" s="7"/>
      <c r="BC461" s="7"/>
      <c r="BD461" s="7"/>
      <c r="BE461" s="7"/>
      <c r="BF461" s="7"/>
      <c r="BG461" s="7"/>
      <c r="BH461" s="7"/>
      <c r="BI461" s="7"/>
      <c r="BJ461" s="7"/>
      <c r="BK461" s="7"/>
      <c r="BL461" s="7"/>
      <c r="BM461" s="7"/>
      <c r="BN461" s="7"/>
    </row>
    <row r="462" spans="1:66" ht="78" hidden="1" customHeight="1">
      <c r="A462" s="111">
        <v>2919800</v>
      </c>
      <c r="B462" s="111" t="s">
        <v>990</v>
      </c>
      <c r="C462" s="111" t="s">
        <v>515</v>
      </c>
      <c r="D462" s="2" t="s">
        <v>148</v>
      </c>
      <c r="E462" s="212">
        <f t="shared" si="102"/>
        <v>0</v>
      </c>
      <c r="F462" s="212"/>
      <c r="G462" s="212"/>
      <c r="H462" s="212"/>
      <c r="I462" s="212"/>
      <c r="J462" s="212">
        <f>+L462+O462</f>
        <v>0</v>
      </c>
      <c r="K462" s="212"/>
      <c r="L462" s="212"/>
      <c r="M462" s="212"/>
      <c r="N462" s="212"/>
      <c r="O462" s="212"/>
      <c r="P462" s="212">
        <f t="shared" si="101"/>
        <v>0</v>
      </c>
      <c r="Q462" s="261">
        <f t="shared" si="88"/>
        <v>0</v>
      </c>
      <c r="R462" s="193"/>
      <c r="S462" s="194"/>
      <c r="T462" s="194"/>
      <c r="U462" s="194"/>
      <c r="V462" s="194"/>
    </row>
    <row r="463" spans="1:66" ht="78" hidden="1" customHeight="1">
      <c r="A463" s="188" t="s">
        <v>773</v>
      </c>
      <c r="B463" s="188" t="s">
        <v>774</v>
      </c>
      <c r="C463" s="188"/>
      <c r="D463" s="225" t="s">
        <v>786</v>
      </c>
      <c r="E463" s="258">
        <f>+E464+E465+E466+E467+E468+E469</f>
        <v>0</v>
      </c>
      <c r="F463" s="258">
        <f t="shared" ref="F463:O463" si="103">+F464+F465+F466+F467+F468+F469</f>
        <v>0</v>
      </c>
      <c r="G463" s="258">
        <f t="shared" si="103"/>
        <v>0</v>
      </c>
      <c r="H463" s="258">
        <f t="shared" si="103"/>
        <v>0</v>
      </c>
      <c r="I463" s="258">
        <f t="shared" si="103"/>
        <v>0</v>
      </c>
      <c r="J463" s="258">
        <f t="shared" si="103"/>
        <v>0</v>
      </c>
      <c r="K463" s="258">
        <f t="shared" si="103"/>
        <v>0</v>
      </c>
      <c r="L463" s="258">
        <f t="shared" si="103"/>
        <v>0</v>
      </c>
      <c r="M463" s="258">
        <f t="shared" si="103"/>
        <v>0</v>
      </c>
      <c r="N463" s="258">
        <f t="shared" si="103"/>
        <v>0</v>
      </c>
      <c r="O463" s="258">
        <f t="shared" si="103"/>
        <v>0</v>
      </c>
      <c r="P463" s="258">
        <f t="shared" ref="P463:P469" si="104">+E463+J463</f>
        <v>0</v>
      </c>
      <c r="Q463" s="261">
        <f t="shared" si="88"/>
        <v>0</v>
      </c>
      <c r="R463" s="193"/>
      <c r="S463" s="194"/>
      <c r="T463" s="194"/>
      <c r="U463" s="194"/>
      <c r="V463" s="194"/>
    </row>
    <row r="464" spans="1:66" ht="78" hidden="1" customHeight="1">
      <c r="A464" s="101" t="s">
        <v>775</v>
      </c>
      <c r="B464" s="101" t="s">
        <v>617</v>
      </c>
      <c r="C464" s="101" t="s">
        <v>719</v>
      </c>
      <c r="D464" s="4" t="s">
        <v>125</v>
      </c>
      <c r="E464" s="88">
        <f t="shared" ref="E464:E469" si="105">+F464+I464</f>
        <v>0</v>
      </c>
      <c r="F464" s="88"/>
      <c r="G464" s="88"/>
      <c r="H464" s="88"/>
      <c r="I464" s="88"/>
      <c r="J464" s="88"/>
      <c r="K464" s="88"/>
      <c r="L464" s="88"/>
      <c r="M464" s="88"/>
      <c r="N464" s="88"/>
      <c r="O464" s="88"/>
      <c r="P464" s="88">
        <f t="shared" si="104"/>
        <v>0</v>
      </c>
      <c r="Q464" s="131">
        <f t="shared" si="88"/>
        <v>0</v>
      </c>
      <c r="R464" s="193"/>
      <c r="S464" s="194"/>
      <c r="T464" s="194"/>
      <c r="U464" s="194"/>
      <c r="V464" s="194"/>
    </row>
    <row r="465" spans="1:66" ht="78" hidden="1" customHeight="1">
      <c r="A465" s="101" t="s">
        <v>776</v>
      </c>
      <c r="B465" s="101" t="s">
        <v>447</v>
      </c>
      <c r="C465" s="101" t="s">
        <v>719</v>
      </c>
      <c r="D465" s="4" t="s">
        <v>432</v>
      </c>
      <c r="E465" s="88">
        <f t="shared" si="105"/>
        <v>0</v>
      </c>
      <c r="F465" s="88"/>
      <c r="G465" s="88"/>
      <c r="H465" s="88"/>
      <c r="I465" s="88"/>
      <c r="J465" s="88"/>
      <c r="K465" s="88"/>
      <c r="L465" s="88"/>
      <c r="M465" s="88"/>
      <c r="N465" s="88"/>
      <c r="O465" s="88"/>
      <c r="P465" s="88">
        <f t="shared" si="104"/>
        <v>0</v>
      </c>
      <c r="Q465" s="131">
        <f t="shared" si="88"/>
        <v>0</v>
      </c>
      <c r="R465" s="193"/>
      <c r="S465" s="194"/>
      <c r="T465" s="194"/>
      <c r="U465" s="194"/>
      <c r="V465" s="194"/>
    </row>
    <row r="466" spans="1:66" ht="49.5" hidden="1" customHeight="1">
      <c r="A466" s="101" t="s">
        <v>777</v>
      </c>
      <c r="B466" s="101" t="s">
        <v>780</v>
      </c>
      <c r="C466" s="101" t="s">
        <v>782</v>
      </c>
      <c r="D466" s="2" t="s">
        <v>783</v>
      </c>
      <c r="E466" s="88">
        <f t="shared" si="105"/>
        <v>0</v>
      </c>
      <c r="F466" s="88"/>
      <c r="G466" s="88"/>
      <c r="H466" s="88"/>
      <c r="I466" s="88"/>
      <c r="J466" s="88"/>
      <c r="K466" s="88"/>
      <c r="L466" s="88"/>
      <c r="M466" s="88"/>
      <c r="N466" s="88"/>
      <c r="O466" s="88"/>
      <c r="P466" s="88">
        <f t="shared" si="104"/>
        <v>0</v>
      </c>
      <c r="Q466" s="261">
        <f t="shared" si="88"/>
        <v>0</v>
      </c>
      <c r="R466" s="193"/>
      <c r="S466" s="194"/>
      <c r="T466" s="194"/>
      <c r="U466" s="194"/>
      <c r="V466" s="194"/>
    </row>
    <row r="467" spans="1:66" ht="57" hidden="1" customHeight="1">
      <c r="A467" s="111" t="s">
        <v>778</v>
      </c>
      <c r="B467" s="111" t="s">
        <v>781</v>
      </c>
      <c r="C467" s="111" t="s">
        <v>166</v>
      </c>
      <c r="D467" s="2" t="s">
        <v>784</v>
      </c>
      <c r="E467" s="124">
        <f t="shared" si="105"/>
        <v>0</v>
      </c>
      <c r="F467" s="124"/>
      <c r="G467" s="124"/>
      <c r="H467" s="124"/>
      <c r="I467" s="124">
        <f>1500000-1500000</f>
        <v>0</v>
      </c>
      <c r="J467" s="124"/>
      <c r="K467" s="124"/>
      <c r="L467" s="124"/>
      <c r="M467" s="124"/>
      <c r="N467" s="124"/>
      <c r="O467" s="124"/>
      <c r="P467" s="124">
        <f t="shared" si="104"/>
        <v>0</v>
      </c>
      <c r="Q467" s="131">
        <f t="shared" si="88"/>
        <v>0</v>
      </c>
      <c r="R467" s="193"/>
      <c r="S467" s="194"/>
      <c r="T467" s="194"/>
      <c r="U467" s="194"/>
      <c r="V467" s="194"/>
    </row>
    <row r="468" spans="1:66" ht="59.25" hidden="1" customHeight="1">
      <c r="A468" s="101" t="s">
        <v>779</v>
      </c>
      <c r="B468" s="101" t="s">
        <v>598</v>
      </c>
      <c r="C468" s="101" t="s">
        <v>669</v>
      </c>
      <c r="D468" s="2" t="s">
        <v>785</v>
      </c>
      <c r="E468" s="88">
        <f t="shared" si="105"/>
        <v>0</v>
      </c>
      <c r="F468" s="88"/>
      <c r="G468" s="88"/>
      <c r="H468" s="88"/>
      <c r="I468" s="88"/>
      <c r="J468" s="88"/>
      <c r="K468" s="88"/>
      <c r="L468" s="88"/>
      <c r="M468" s="88"/>
      <c r="N468" s="88"/>
      <c r="O468" s="88"/>
      <c r="P468" s="88">
        <f t="shared" si="104"/>
        <v>0</v>
      </c>
      <c r="Q468" s="261">
        <f t="shared" si="88"/>
        <v>0</v>
      </c>
      <c r="R468" s="193"/>
      <c r="S468" s="194"/>
      <c r="T468" s="194"/>
      <c r="U468" s="194"/>
      <c r="V468" s="194"/>
    </row>
    <row r="469" spans="1:66" ht="78" hidden="1" customHeight="1">
      <c r="A469" s="101" t="s">
        <v>231</v>
      </c>
      <c r="B469" s="101" t="s">
        <v>951</v>
      </c>
      <c r="C469" s="111" t="s">
        <v>38</v>
      </c>
      <c r="D469" s="2" t="s">
        <v>881</v>
      </c>
      <c r="E469" s="88">
        <f t="shared" si="105"/>
        <v>0</v>
      </c>
      <c r="F469" s="88"/>
      <c r="G469" s="88"/>
      <c r="H469" s="88"/>
      <c r="I469" s="88"/>
      <c r="J469" s="88"/>
      <c r="K469" s="88"/>
      <c r="L469" s="88"/>
      <c r="M469" s="88"/>
      <c r="N469" s="88"/>
      <c r="O469" s="88"/>
      <c r="P469" s="88">
        <f t="shared" si="104"/>
        <v>0</v>
      </c>
      <c r="Q469" s="261">
        <f t="shared" si="88"/>
        <v>0</v>
      </c>
      <c r="R469" s="193"/>
      <c r="S469" s="194"/>
      <c r="T469" s="194"/>
      <c r="U469" s="194"/>
      <c r="V469" s="194"/>
    </row>
    <row r="470" spans="1:66" s="5" customFormat="1" ht="41.25" hidden="1" customHeight="1">
      <c r="A470" s="188" t="s">
        <v>530</v>
      </c>
      <c r="B470" s="188" t="s">
        <v>531</v>
      </c>
      <c r="C470" s="188"/>
      <c r="D470" s="225" t="s">
        <v>595</v>
      </c>
      <c r="E470" s="123" t="e">
        <f>+E472+E475+E476+E482+E481+E494+E496+E483+E504+E501+E499+E500+E502+E508+E486+E492+E484+E495+E480+#REF!+E503+E497+E493+E490+E491+E498</f>
        <v>#REF!</v>
      </c>
      <c r="F470" s="123" t="e">
        <f>+F472+F475+F476+F482+F481+F494+F496+F483+F504+F501+F499+F500+F502+F508+F486+F492+F484+F495+F480+#REF!+F503+F497+F493+F490+F491+F498</f>
        <v>#REF!</v>
      </c>
      <c r="G470" s="123" t="e">
        <f>+G472+G475+G476+G482+G481+G494+G496+G483+G504+G501+G499+G500+G502+G508+G486+G492+G484+G495+G480+#REF!+G503+G497+G493+G490+G491+G498</f>
        <v>#REF!</v>
      </c>
      <c r="H470" s="123" t="e">
        <f>+H472+H475+H476+H482+H481+H494+H496+H483+H504+H501+H499+H500+H502+H508+H486+H492+H484+H495+H480+#REF!+H503+H497+H493+H490+H491+H498</f>
        <v>#REF!</v>
      </c>
      <c r="I470" s="123" t="e">
        <f>+I472+I475+I476+I482+I481+I494+I496+I483+I504+I501+I499+I500+I502+I508+I486+I492+I484+I495+I480+#REF!+I503+I497+I493+I490+I491+I498</f>
        <v>#REF!</v>
      </c>
      <c r="J470" s="123" t="e">
        <f>+J472+J475+J476+J482+J481+J494+J496+J483+J504+J501+J499+J500+J502+J508+J486+J492+J484+J495+J480+#REF!+J503+J497+J493+J490+J491+J498</f>
        <v>#REF!</v>
      </c>
      <c r="K470" s="123" t="e">
        <f>+K472+K475+K476+K482+K481+K494+K496+K483+K504+K501+K499+K500+K502+K508+K486+K492+K484+K495+K480+#REF!+K503+K497+K493+K490+K491+K498</f>
        <v>#REF!</v>
      </c>
      <c r="L470" s="123" t="e">
        <f>+L472+L475+L476+L482+L481+L494+L496+L483+L504+L501+L499+L500+L502+L508+L486+L492+L484+L495+L480+#REF!+L503+L497+L493+L490+L491+L498</f>
        <v>#REF!</v>
      </c>
      <c r="M470" s="123" t="e">
        <f>+M472+M475+M476+M482+M481+M494+M496+M483+M504+M501+M499+M500+M502+M508+M486+M492+M484+M495+M480+#REF!+M503+M497+M493+M490+M491+M498</f>
        <v>#REF!</v>
      </c>
      <c r="N470" s="123" t="e">
        <f>+N472+N475+N476+N482+N481+N494+N496+N483+N504+N501+N499+N500+N502+N508+N486+N492+N484+N495+N480+#REF!+N503+N497+N493+N490+N491+N498</f>
        <v>#REF!</v>
      </c>
      <c r="O470" s="123" t="e">
        <f>+O472+O475+O476+O482+O481+O494+O496+O483+O504+O501+O499+O500+O502+O508+O486+O492+O484+O495+O480+#REF!+O503+O497+O493+O490+O491+O498</f>
        <v>#REF!</v>
      </c>
      <c r="P470" s="123" t="e">
        <f t="shared" ref="P470:P489" si="106">+E470+J470</f>
        <v>#REF!</v>
      </c>
      <c r="Q470" s="131" t="e">
        <f t="shared" si="88"/>
        <v>#REF!</v>
      </c>
      <c r="R470" s="236"/>
      <c r="S470" s="236"/>
      <c r="T470" s="238"/>
      <c r="U470" s="34"/>
      <c r="V470" s="34"/>
      <c r="W470" s="15"/>
      <c r="X470" s="8"/>
      <c r="Y470" s="8"/>
      <c r="Z470" s="8"/>
      <c r="AA470" s="8"/>
      <c r="AB470" s="8"/>
      <c r="AC470" s="8"/>
      <c r="AD470" s="8"/>
      <c r="AE470" s="8"/>
      <c r="AF470" s="8"/>
      <c r="AG470" s="8"/>
      <c r="AH470" s="8"/>
      <c r="AI470" s="8"/>
      <c r="AJ470" s="8"/>
      <c r="AK470" s="8"/>
      <c r="AL470" s="8"/>
      <c r="AM470" s="8"/>
      <c r="AN470" s="8"/>
      <c r="AO470" s="8"/>
      <c r="AP470" s="8"/>
      <c r="AQ470" s="8"/>
      <c r="AR470" s="8"/>
      <c r="AS470" s="7"/>
      <c r="AT470" s="7"/>
      <c r="AU470" s="7"/>
      <c r="AV470" s="7"/>
      <c r="AW470" s="7"/>
      <c r="AX470" s="7"/>
      <c r="AY470" s="7"/>
      <c r="AZ470" s="7"/>
      <c r="BA470" s="7"/>
      <c r="BB470" s="7"/>
      <c r="BC470" s="7"/>
      <c r="BD470" s="7"/>
      <c r="BE470" s="7"/>
      <c r="BF470" s="7"/>
      <c r="BG470" s="7"/>
      <c r="BH470" s="7"/>
      <c r="BI470" s="7"/>
      <c r="BJ470" s="7"/>
      <c r="BK470" s="7"/>
      <c r="BL470" s="7"/>
      <c r="BM470" s="7"/>
      <c r="BN470" s="7"/>
    </row>
    <row r="471" spans="1:66" s="5" customFormat="1" ht="41.4" hidden="1">
      <c r="A471" s="106"/>
      <c r="B471" s="106"/>
      <c r="C471" s="106"/>
      <c r="D471" s="159" t="s">
        <v>635</v>
      </c>
      <c r="E471" s="86">
        <f t="shared" ref="E471:E502" si="107">+F471+I471</f>
        <v>0</v>
      </c>
      <c r="F471" s="86"/>
      <c r="G471" s="86"/>
      <c r="H471" s="86"/>
      <c r="I471" s="86"/>
      <c r="J471" s="149"/>
      <c r="K471" s="96"/>
      <c r="L471" s="96"/>
      <c r="M471" s="96"/>
      <c r="N471" s="96"/>
      <c r="O471" s="97"/>
      <c r="P471" s="149">
        <f t="shared" si="106"/>
        <v>0</v>
      </c>
      <c r="Q471" s="131">
        <f t="shared" si="88"/>
        <v>0</v>
      </c>
      <c r="R471" s="15"/>
      <c r="S471" s="34"/>
      <c r="T471" s="34"/>
      <c r="U471" s="34"/>
      <c r="V471" s="34"/>
      <c r="W471" s="15"/>
      <c r="X471" s="8"/>
      <c r="Y471" s="8"/>
      <c r="Z471" s="8"/>
      <c r="AA471" s="8"/>
      <c r="AB471" s="8"/>
      <c r="AC471" s="8"/>
      <c r="AD471" s="8"/>
      <c r="AE471" s="8"/>
      <c r="AF471" s="8"/>
      <c r="AG471" s="8"/>
      <c r="AH471" s="8"/>
      <c r="AI471" s="8"/>
      <c r="AJ471" s="8"/>
      <c r="AK471" s="8"/>
      <c r="AL471" s="8"/>
      <c r="AM471" s="8"/>
      <c r="AN471" s="8"/>
      <c r="AO471" s="8"/>
      <c r="AP471" s="8"/>
      <c r="AQ471" s="8"/>
      <c r="AR471" s="8"/>
      <c r="AS471" s="7"/>
      <c r="AT471" s="7"/>
      <c r="AU471" s="7"/>
      <c r="AV471" s="7"/>
      <c r="AW471" s="7"/>
      <c r="AX471" s="7"/>
      <c r="AY471" s="7"/>
      <c r="AZ471" s="7"/>
      <c r="BA471" s="7"/>
      <c r="BB471" s="7"/>
      <c r="BC471" s="7"/>
      <c r="BD471" s="7"/>
      <c r="BE471" s="7"/>
      <c r="BF471" s="7"/>
      <c r="BG471" s="7"/>
      <c r="BH471" s="7"/>
      <c r="BI471" s="7"/>
      <c r="BJ471" s="7"/>
      <c r="BK471" s="7"/>
      <c r="BL471" s="7"/>
      <c r="BM471" s="7"/>
      <c r="BN471" s="7"/>
    </row>
    <row r="472" spans="1:66" s="211" customFormat="1" ht="45" hidden="1" customHeight="1">
      <c r="A472" s="99"/>
      <c r="B472" s="99"/>
      <c r="C472" s="99"/>
      <c r="D472" s="213" t="s">
        <v>269</v>
      </c>
      <c r="E472" s="88">
        <f t="shared" si="107"/>
        <v>0</v>
      </c>
      <c r="F472" s="88"/>
      <c r="G472" s="88"/>
      <c r="H472" s="88"/>
      <c r="I472" s="88"/>
      <c r="J472" s="88">
        <f>+L472+O472</f>
        <v>0</v>
      </c>
      <c r="K472" s="88"/>
      <c r="L472" s="88"/>
      <c r="M472" s="88"/>
      <c r="N472" s="88"/>
      <c r="O472" s="88"/>
      <c r="P472" s="88">
        <f t="shared" si="106"/>
        <v>0</v>
      </c>
      <c r="Q472" s="131">
        <f t="shared" si="88"/>
        <v>0</v>
      </c>
      <c r="R472" s="207"/>
      <c r="S472" s="208"/>
      <c r="T472" s="208"/>
      <c r="U472" s="208"/>
      <c r="V472" s="208"/>
      <c r="W472" s="207"/>
      <c r="X472" s="209"/>
      <c r="Y472" s="209"/>
      <c r="Z472" s="209"/>
      <c r="AA472" s="209"/>
      <c r="AB472" s="209"/>
      <c r="AC472" s="209"/>
      <c r="AD472" s="209"/>
      <c r="AE472" s="209"/>
      <c r="AF472" s="209"/>
      <c r="AG472" s="209"/>
      <c r="AH472" s="209"/>
      <c r="AI472" s="209"/>
      <c r="AJ472" s="209"/>
      <c r="AK472" s="209"/>
      <c r="AL472" s="209"/>
      <c r="AM472" s="209"/>
      <c r="AN472" s="209"/>
      <c r="AO472" s="209"/>
      <c r="AP472" s="209"/>
      <c r="AQ472" s="209"/>
      <c r="AR472" s="209"/>
      <c r="AS472" s="210"/>
      <c r="AT472" s="210"/>
      <c r="AU472" s="210"/>
      <c r="AV472" s="210"/>
      <c r="AW472" s="210"/>
      <c r="AX472" s="210"/>
      <c r="AY472" s="210"/>
      <c r="AZ472" s="210"/>
      <c r="BA472" s="210"/>
      <c r="BB472" s="210"/>
      <c r="BC472" s="210"/>
      <c r="BD472" s="210"/>
      <c r="BE472" s="210"/>
      <c r="BF472" s="210"/>
      <c r="BG472" s="210"/>
      <c r="BH472" s="210"/>
      <c r="BI472" s="210"/>
      <c r="BJ472" s="210"/>
      <c r="BK472" s="210"/>
      <c r="BL472" s="210"/>
      <c r="BM472" s="210"/>
      <c r="BN472" s="210"/>
    </row>
    <row r="473" spans="1:66" s="5" customFormat="1" ht="24" hidden="1">
      <c r="A473" s="106"/>
      <c r="B473" s="106"/>
      <c r="C473" s="106"/>
      <c r="D473" s="153" t="s">
        <v>967</v>
      </c>
      <c r="E473" s="115">
        <f t="shared" si="107"/>
        <v>0</v>
      </c>
      <c r="F473" s="115"/>
      <c r="G473" s="115"/>
      <c r="H473" s="129"/>
      <c r="I473" s="129"/>
      <c r="J473" s="115">
        <f>+L473+O473</f>
        <v>0</v>
      </c>
      <c r="K473" s="115"/>
      <c r="L473" s="115"/>
      <c r="M473" s="115"/>
      <c r="N473" s="115"/>
      <c r="O473" s="115"/>
      <c r="P473" s="115">
        <f t="shared" si="106"/>
        <v>0</v>
      </c>
      <c r="Q473" s="131">
        <f t="shared" si="88"/>
        <v>0</v>
      </c>
      <c r="R473" s="15"/>
      <c r="S473" s="34"/>
      <c r="T473" s="34"/>
      <c r="U473" s="34"/>
      <c r="V473" s="34"/>
      <c r="W473" s="15"/>
      <c r="X473" s="8"/>
      <c r="Y473" s="8"/>
      <c r="Z473" s="8"/>
      <c r="AA473" s="8"/>
      <c r="AB473" s="8"/>
      <c r="AC473" s="8"/>
      <c r="AD473" s="8"/>
      <c r="AE473" s="8"/>
      <c r="AF473" s="8"/>
      <c r="AG473" s="8"/>
      <c r="AH473" s="8"/>
      <c r="AI473" s="8"/>
      <c r="AJ473" s="8"/>
      <c r="AK473" s="8"/>
      <c r="AL473" s="8"/>
      <c r="AM473" s="8"/>
      <c r="AN473" s="8"/>
      <c r="AO473" s="8"/>
      <c r="AP473" s="8"/>
      <c r="AQ473" s="8"/>
      <c r="AR473" s="8"/>
      <c r="AS473" s="7"/>
      <c r="AT473" s="7"/>
      <c r="AU473" s="7"/>
      <c r="AV473" s="7"/>
      <c r="AW473" s="7"/>
      <c r="AX473" s="7"/>
      <c r="AY473" s="7"/>
      <c r="AZ473" s="7"/>
      <c r="BA473" s="7"/>
      <c r="BB473" s="7"/>
      <c r="BC473" s="7"/>
      <c r="BD473" s="7"/>
      <c r="BE473" s="7"/>
      <c r="BF473" s="7"/>
      <c r="BG473" s="7"/>
      <c r="BH473" s="7"/>
      <c r="BI473" s="7"/>
      <c r="BJ473" s="7"/>
      <c r="BK473" s="7"/>
      <c r="BL473" s="7"/>
      <c r="BM473" s="7"/>
      <c r="BN473" s="7"/>
    </row>
    <row r="474" spans="1:66" s="5" customFormat="1" hidden="1">
      <c r="A474" s="106"/>
      <c r="B474" s="106"/>
      <c r="C474" s="106"/>
      <c r="D474" s="153" t="s">
        <v>968</v>
      </c>
      <c r="E474" s="115">
        <f t="shared" si="107"/>
        <v>0</v>
      </c>
      <c r="F474" s="115"/>
      <c r="G474" s="115"/>
      <c r="H474" s="129"/>
      <c r="I474" s="129"/>
      <c r="J474" s="115">
        <f>+L474+O474</f>
        <v>0</v>
      </c>
      <c r="K474" s="115"/>
      <c r="L474" s="115"/>
      <c r="M474" s="115"/>
      <c r="N474" s="115"/>
      <c r="O474" s="115"/>
      <c r="P474" s="115">
        <f t="shared" si="106"/>
        <v>0</v>
      </c>
      <c r="Q474" s="131">
        <f t="shared" si="88"/>
        <v>0</v>
      </c>
      <c r="R474" s="15"/>
      <c r="S474" s="34"/>
      <c r="T474" s="34"/>
      <c r="U474" s="34"/>
      <c r="V474" s="34"/>
      <c r="W474" s="15"/>
      <c r="X474" s="8"/>
      <c r="Y474" s="8"/>
      <c r="Z474" s="8"/>
      <c r="AA474" s="8"/>
      <c r="AB474" s="8"/>
      <c r="AC474" s="8"/>
      <c r="AD474" s="8"/>
      <c r="AE474" s="8"/>
      <c r="AF474" s="8"/>
      <c r="AG474" s="8"/>
      <c r="AH474" s="8"/>
      <c r="AI474" s="8"/>
      <c r="AJ474" s="8"/>
      <c r="AK474" s="8"/>
      <c r="AL474" s="8"/>
      <c r="AM474" s="8"/>
      <c r="AN474" s="8"/>
      <c r="AO474" s="8"/>
      <c r="AP474" s="8"/>
      <c r="AQ474" s="8"/>
      <c r="AR474" s="8"/>
      <c r="AS474" s="7"/>
      <c r="AT474" s="7"/>
      <c r="AU474" s="7"/>
      <c r="AV474" s="7"/>
      <c r="AW474" s="7"/>
      <c r="AX474" s="7"/>
      <c r="AY474" s="7"/>
      <c r="AZ474" s="7"/>
      <c r="BA474" s="7"/>
      <c r="BB474" s="7"/>
      <c r="BC474" s="7"/>
      <c r="BD474" s="7"/>
      <c r="BE474" s="7"/>
      <c r="BF474" s="7"/>
      <c r="BG474" s="7"/>
      <c r="BH474" s="7"/>
      <c r="BI474" s="7"/>
      <c r="BJ474" s="7"/>
      <c r="BK474" s="7"/>
      <c r="BL474" s="7"/>
      <c r="BM474" s="7"/>
      <c r="BN474" s="7"/>
    </row>
    <row r="475" spans="1:66" s="5" customFormat="1" ht="27.6" hidden="1">
      <c r="A475" s="101">
        <v>3713070</v>
      </c>
      <c r="B475" s="99" t="s">
        <v>236</v>
      </c>
      <c r="C475" s="99" t="s">
        <v>578</v>
      </c>
      <c r="D475" s="156" t="s">
        <v>924</v>
      </c>
      <c r="E475" s="88">
        <f t="shared" si="107"/>
        <v>0</v>
      </c>
      <c r="F475" s="88"/>
      <c r="G475" s="88"/>
      <c r="H475" s="88"/>
      <c r="I475" s="88"/>
      <c r="J475" s="88"/>
      <c r="K475" s="88"/>
      <c r="L475" s="88"/>
      <c r="M475" s="88"/>
      <c r="N475" s="88"/>
      <c r="O475" s="88"/>
      <c r="P475" s="88">
        <f t="shared" si="106"/>
        <v>0</v>
      </c>
      <c r="Q475" s="131">
        <f t="shared" si="88"/>
        <v>0</v>
      </c>
      <c r="R475" s="15"/>
      <c r="S475" s="34"/>
      <c r="T475" s="34"/>
      <c r="U475" s="34"/>
      <c r="V475" s="34"/>
      <c r="W475" s="15"/>
      <c r="X475" s="8"/>
      <c r="Y475" s="8"/>
      <c r="Z475" s="8"/>
      <c r="AA475" s="8"/>
      <c r="AB475" s="8"/>
      <c r="AC475" s="8"/>
      <c r="AD475" s="8"/>
      <c r="AE475" s="8"/>
      <c r="AF475" s="8"/>
      <c r="AG475" s="8"/>
      <c r="AH475" s="8"/>
      <c r="AI475" s="8"/>
      <c r="AJ475" s="8"/>
      <c r="AK475" s="8"/>
      <c r="AL475" s="8"/>
      <c r="AM475" s="8"/>
      <c r="AN475" s="8"/>
      <c r="AO475" s="8"/>
      <c r="AP475" s="8"/>
      <c r="AQ475" s="8"/>
      <c r="AR475" s="8"/>
      <c r="AS475" s="7"/>
      <c r="AT475" s="7"/>
      <c r="AU475" s="7"/>
      <c r="AV475" s="7"/>
      <c r="AW475" s="7"/>
      <c r="AX475" s="7"/>
      <c r="AY475" s="7"/>
      <c r="AZ475" s="7"/>
      <c r="BA475" s="7"/>
      <c r="BB475" s="7"/>
      <c r="BC475" s="7"/>
      <c r="BD475" s="7"/>
      <c r="BE475" s="7"/>
      <c r="BF475" s="7"/>
      <c r="BG475" s="7"/>
      <c r="BH475" s="7"/>
      <c r="BI475" s="7"/>
      <c r="BJ475" s="7"/>
      <c r="BK475" s="7"/>
      <c r="BL475" s="7"/>
      <c r="BM475" s="7"/>
      <c r="BN475" s="7"/>
    </row>
    <row r="476" spans="1:66" s="5" customFormat="1" ht="13.8" hidden="1">
      <c r="A476" s="99">
        <v>3713230</v>
      </c>
      <c r="B476" s="99" t="s">
        <v>241</v>
      </c>
      <c r="C476" s="99" t="s">
        <v>354</v>
      </c>
      <c r="D476" s="156" t="s">
        <v>470</v>
      </c>
      <c r="E476" s="115">
        <f t="shared" si="107"/>
        <v>0</v>
      </c>
      <c r="F476" s="115"/>
      <c r="G476" s="115"/>
      <c r="H476" s="115"/>
      <c r="I476" s="115"/>
      <c r="J476" s="115">
        <f>+L476+O476</f>
        <v>0</v>
      </c>
      <c r="K476" s="115"/>
      <c r="L476" s="115"/>
      <c r="M476" s="115"/>
      <c r="N476" s="115"/>
      <c r="O476" s="115"/>
      <c r="P476" s="115">
        <f t="shared" si="106"/>
        <v>0</v>
      </c>
      <c r="Q476" s="131">
        <f t="shared" si="88"/>
        <v>0</v>
      </c>
      <c r="R476" s="8"/>
      <c r="S476" s="12"/>
      <c r="T476" s="12"/>
      <c r="U476" s="12"/>
      <c r="V476" s="12"/>
      <c r="W476" s="8"/>
      <c r="X476" s="8"/>
      <c r="Y476" s="8"/>
      <c r="Z476" s="8"/>
      <c r="AA476" s="8"/>
      <c r="AB476" s="8"/>
      <c r="AC476" s="8"/>
      <c r="AD476" s="8"/>
      <c r="AE476" s="8"/>
      <c r="AF476" s="8"/>
      <c r="AG476" s="8"/>
      <c r="AH476" s="8"/>
      <c r="AI476" s="8"/>
      <c r="AJ476" s="8"/>
      <c r="AK476" s="8"/>
      <c r="AL476" s="8"/>
      <c r="AM476" s="8"/>
      <c r="AN476" s="8"/>
      <c r="AO476" s="8"/>
      <c r="AP476" s="8"/>
      <c r="AQ476" s="8"/>
      <c r="AR476" s="8"/>
      <c r="AS476" s="7"/>
      <c r="AT476" s="7"/>
      <c r="AU476" s="7"/>
      <c r="AV476" s="7"/>
      <c r="AW476" s="7"/>
      <c r="AX476" s="7"/>
      <c r="AY476" s="7"/>
      <c r="AZ476" s="7"/>
      <c r="BA476" s="7"/>
      <c r="BB476" s="7"/>
      <c r="BC476" s="7"/>
      <c r="BD476" s="7"/>
      <c r="BE476" s="7"/>
      <c r="BF476" s="7"/>
      <c r="BG476" s="7"/>
      <c r="BH476" s="7"/>
      <c r="BI476" s="7"/>
      <c r="BJ476" s="7"/>
      <c r="BK476" s="7"/>
      <c r="BL476" s="7"/>
      <c r="BM476" s="7"/>
      <c r="BN476" s="7"/>
    </row>
    <row r="477" spans="1:66" s="5" customFormat="1" ht="72" hidden="1">
      <c r="A477" s="106"/>
      <c r="B477" s="106"/>
      <c r="C477" s="106"/>
      <c r="D477" s="190" t="s">
        <v>322</v>
      </c>
      <c r="E477" s="115">
        <f t="shared" si="107"/>
        <v>0</v>
      </c>
      <c r="F477" s="115"/>
      <c r="G477" s="115"/>
      <c r="H477" s="115"/>
      <c r="I477" s="115"/>
      <c r="J477" s="115">
        <f>+L477+O477</f>
        <v>0</v>
      </c>
      <c r="K477" s="115"/>
      <c r="L477" s="115"/>
      <c r="M477" s="115"/>
      <c r="N477" s="115"/>
      <c r="O477" s="115"/>
      <c r="P477" s="115">
        <f t="shared" si="106"/>
        <v>0</v>
      </c>
      <c r="Q477" s="131">
        <f t="shared" si="88"/>
        <v>0</v>
      </c>
      <c r="R477" s="8"/>
      <c r="S477" s="12"/>
      <c r="T477" s="12"/>
      <c r="U477" s="12"/>
      <c r="V477" s="12"/>
      <c r="W477" s="8"/>
      <c r="X477" s="8"/>
      <c r="Y477" s="8"/>
      <c r="Z477" s="8"/>
      <c r="AA477" s="8"/>
      <c r="AB477" s="8"/>
      <c r="AC477" s="8"/>
      <c r="AD477" s="8"/>
      <c r="AE477" s="8"/>
      <c r="AF477" s="8"/>
      <c r="AG477" s="8"/>
      <c r="AH477" s="8"/>
      <c r="AI477" s="8"/>
      <c r="AJ477" s="8"/>
      <c r="AK477" s="8"/>
      <c r="AL477" s="8"/>
      <c r="AM477" s="8"/>
      <c r="AN477" s="8"/>
      <c r="AO477" s="8"/>
      <c r="AP477" s="8"/>
      <c r="AQ477" s="8"/>
      <c r="AR477" s="8"/>
      <c r="AS477" s="7"/>
      <c r="AT477" s="7"/>
      <c r="AU477" s="7"/>
      <c r="AV477" s="7"/>
      <c r="AW477" s="7"/>
      <c r="AX477" s="7"/>
      <c r="AY477" s="7"/>
      <c r="AZ477" s="7"/>
      <c r="BA477" s="7"/>
      <c r="BB477" s="7"/>
      <c r="BC477" s="7"/>
      <c r="BD477" s="7"/>
      <c r="BE477" s="7"/>
      <c r="BF477" s="7"/>
      <c r="BG477" s="7"/>
      <c r="BH477" s="7"/>
      <c r="BI477" s="7"/>
      <c r="BJ477" s="7"/>
      <c r="BK477" s="7"/>
      <c r="BL477" s="7"/>
      <c r="BM477" s="7"/>
      <c r="BN477" s="7"/>
    </row>
    <row r="478" spans="1:66" s="5" customFormat="1" ht="36" hidden="1">
      <c r="A478" s="106"/>
      <c r="B478" s="106"/>
      <c r="C478" s="106"/>
      <c r="D478" s="153" t="s">
        <v>901</v>
      </c>
      <c r="E478" s="115">
        <f t="shared" si="107"/>
        <v>0</v>
      </c>
      <c r="F478" s="115"/>
      <c r="G478" s="115"/>
      <c r="H478" s="115"/>
      <c r="I478" s="115"/>
      <c r="J478" s="115">
        <f>+L478+O478</f>
        <v>0</v>
      </c>
      <c r="K478" s="115"/>
      <c r="L478" s="115"/>
      <c r="M478" s="115"/>
      <c r="N478" s="115"/>
      <c r="O478" s="115"/>
      <c r="P478" s="115">
        <f t="shared" si="106"/>
        <v>0</v>
      </c>
      <c r="Q478" s="131">
        <f t="shared" si="88"/>
        <v>0</v>
      </c>
      <c r="R478" s="8"/>
      <c r="S478" s="12"/>
      <c r="T478" s="12"/>
      <c r="U478" s="12"/>
      <c r="V478" s="12"/>
      <c r="W478" s="8"/>
      <c r="X478" s="8"/>
      <c r="Y478" s="8"/>
      <c r="Z478" s="8"/>
      <c r="AA478" s="8"/>
      <c r="AB478" s="8"/>
      <c r="AC478" s="8"/>
      <c r="AD478" s="8"/>
      <c r="AE478" s="8"/>
      <c r="AF478" s="8"/>
      <c r="AG478" s="8"/>
      <c r="AH478" s="8"/>
      <c r="AI478" s="8"/>
      <c r="AJ478" s="8"/>
      <c r="AK478" s="8"/>
      <c r="AL478" s="8"/>
      <c r="AM478" s="8"/>
      <c r="AN478" s="8"/>
      <c r="AO478" s="8"/>
      <c r="AP478" s="8"/>
      <c r="AQ478" s="8"/>
      <c r="AR478" s="8"/>
      <c r="AS478" s="7"/>
      <c r="AT478" s="7"/>
      <c r="AU478" s="7"/>
      <c r="AV478" s="7"/>
      <c r="AW478" s="7"/>
      <c r="AX478" s="7"/>
      <c r="AY478" s="7"/>
      <c r="AZ478" s="7"/>
      <c r="BA478" s="7"/>
      <c r="BB478" s="7"/>
      <c r="BC478" s="7"/>
      <c r="BD478" s="7"/>
      <c r="BE478" s="7"/>
      <c r="BF478" s="7"/>
      <c r="BG478" s="7"/>
      <c r="BH478" s="7"/>
      <c r="BI478" s="7"/>
      <c r="BJ478" s="7"/>
      <c r="BK478" s="7"/>
      <c r="BL478" s="7"/>
      <c r="BM478" s="7"/>
      <c r="BN478" s="7"/>
    </row>
    <row r="479" spans="1:66" s="5" customFormat="1" ht="48" hidden="1">
      <c r="A479" s="106"/>
      <c r="B479" s="106"/>
      <c r="C479" s="106"/>
      <c r="D479" s="153" t="s">
        <v>350</v>
      </c>
      <c r="E479" s="115">
        <f t="shared" si="107"/>
        <v>0</v>
      </c>
      <c r="F479" s="115"/>
      <c r="G479" s="115"/>
      <c r="H479" s="115"/>
      <c r="I479" s="115"/>
      <c r="J479" s="115"/>
      <c r="K479" s="115"/>
      <c r="L479" s="115"/>
      <c r="M479" s="115"/>
      <c r="N479" s="115"/>
      <c r="O479" s="115"/>
      <c r="P479" s="115">
        <f t="shared" si="106"/>
        <v>0</v>
      </c>
      <c r="Q479" s="131">
        <f t="shared" si="88"/>
        <v>0</v>
      </c>
      <c r="R479" s="8"/>
      <c r="S479" s="12"/>
      <c r="T479" s="12"/>
      <c r="U479" s="12"/>
      <c r="V479" s="12"/>
      <c r="W479" s="8"/>
      <c r="X479" s="8"/>
      <c r="Y479" s="8"/>
      <c r="Z479" s="8"/>
      <c r="AA479" s="8"/>
      <c r="AB479" s="8"/>
      <c r="AC479" s="8"/>
      <c r="AD479" s="8"/>
      <c r="AE479" s="8"/>
      <c r="AF479" s="8"/>
      <c r="AG479" s="8"/>
      <c r="AH479" s="8"/>
      <c r="AI479" s="8"/>
      <c r="AJ479" s="8"/>
      <c r="AK479" s="8"/>
      <c r="AL479" s="8"/>
      <c r="AM479" s="8"/>
      <c r="AN479" s="8"/>
      <c r="AO479" s="8"/>
      <c r="AP479" s="8"/>
      <c r="AQ479" s="8"/>
      <c r="AR479" s="8"/>
      <c r="AS479" s="7"/>
      <c r="AT479" s="7"/>
      <c r="AU479" s="7"/>
      <c r="AV479" s="7"/>
      <c r="AW479" s="7"/>
      <c r="AX479" s="7"/>
      <c r="AY479" s="7"/>
      <c r="AZ479" s="7"/>
      <c r="BA479" s="7"/>
      <c r="BB479" s="7"/>
      <c r="BC479" s="7"/>
      <c r="BD479" s="7"/>
      <c r="BE479" s="7"/>
      <c r="BF479" s="7"/>
      <c r="BG479" s="7"/>
      <c r="BH479" s="7"/>
      <c r="BI479" s="7"/>
      <c r="BJ479" s="7"/>
      <c r="BK479" s="7"/>
      <c r="BL479" s="7"/>
      <c r="BM479" s="7"/>
      <c r="BN479" s="7"/>
    </row>
    <row r="480" spans="1:66" s="5" customFormat="1" ht="13.8" hidden="1">
      <c r="A480" s="105">
        <v>3713740</v>
      </c>
      <c r="B480" s="105" t="s">
        <v>551</v>
      </c>
      <c r="C480" s="105" t="s">
        <v>721</v>
      </c>
      <c r="D480" s="141" t="s">
        <v>588</v>
      </c>
      <c r="E480" s="87">
        <f>+F480+I480</f>
        <v>0</v>
      </c>
      <c r="F480" s="87"/>
      <c r="G480" s="87"/>
      <c r="H480" s="87"/>
      <c r="I480" s="87"/>
      <c r="J480" s="87">
        <f t="shared" ref="J480:J485" si="108">+L480+O480</f>
        <v>0</v>
      </c>
      <c r="K480" s="87"/>
      <c r="L480" s="87"/>
      <c r="M480" s="87"/>
      <c r="N480" s="87"/>
      <c r="O480" s="87"/>
      <c r="P480" s="87">
        <f>+E480+J480</f>
        <v>0</v>
      </c>
      <c r="Q480" s="131">
        <f t="shared" si="88"/>
        <v>0</v>
      </c>
      <c r="R480" s="8"/>
      <c r="S480" s="12"/>
      <c r="T480" s="12"/>
      <c r="U480" s="12"/>
      <c r="V480" s="12"/>
      <c r="W480" s="8"/>
      <c r="X480" s="8"/>
      <c r="Y480" s="8"/>
      <c r="Z480" s="8"/>
      <c r="AA480" s="8"/>
      <c r="AB480" s="8"/>
      <c r="AC480" s="8"/>
      <c r="AD480" s="8"/>
      <c r="AE480" s="8"/>
      <c r="AF480" s="8"/>
      <c r="AG480" s="8"/>
      <c r="AH480" s="8"/>
      <c r="AI480" s="8"/>
      <c r="AJ480" s="8"/>
      <c r="AK480" s="8"/>
      <c r="AL480" s="8"/>
      <c r="AM480" s="8"/>
      <c r="AN480" s="8"/>
      <c r="AO480" s="8"/>
      <c r="AP480" s="8"/>
      <c r="AQ480" s="8"/>
      <c r="AR480" s="8"/>
      <c r="AS480" s="7"/>
      <c r="AT480" s="7"/>
      <c r="AU480" s="7"/>
      <c r="AV480" s="7"/>
      <c r="AW480" s="7"/>
      <c r="AX480" s="7"/>
      <c r="AY480" s="7"/>
      <c r="AZ480" s="7"/>
      <c r="BA480" s="7"/>
      <c r="BB480" s="7"/>
      <c r="BC480" s="7"/>
      <c r="BD480" s="7"/>
      <c r="BE480" s="7"/>
      <c r="BF480" s="7"/>
      <c r="BG480" s="7"/>
      <c r="BH480" s="7"/>
      <c r="BI480" s="7"/>
      <c r="BJ480" s="7"/>
      <c r="BK480" s="7"/>
      <c r="BL480" s="7"/>
      <c r="BM480" s="7"/>
      <c r="BN480" s="7"/>
    </row>
    <row r="481" spans="1:66" s="5" customFormat="1" ht="26.4" hidden="1">
      <c r="A481" s="101">
        <v>3713770</v>
      </c>
      <c r="B481" s="101" t="s">
        <v>848</v>
      </c>
      <c r="C481" s="101" t="s">
        <v>847</v>
      </c>
      <c r="D481" s="179" t="s">
        <v>394</v>
      </c>
      <c r="E481" s="115">
        <f>+F481+I481</f>
        <v>0</v>
      </c>
      <c r="F481" s="115"/>
      <c r="G481" s="115"/>
      <c r="H481" s="115"/>
      <c r="I481" s="115"/>
      <c r="J481" s="115">
        <f t="shared" si="108"/>
        <v>0</v>
      </c>
      <c r="K481" s="115"/>
      <c r="L481" s="115"/>
      <c r="M481" s="115"/>
      <c r="N481" s="115"/>
      <c r="O481" s="115">
        <f>3000-3000</f>
        <v>0</v>
      </c>
      <c r="P481" s="115">
        <f>+E481+J481</f>
        <v>0</v>
      </c>
      <c r="Q481" s="131">
        <f t="shared" si="88"/>
        <v>0</v>
      </c>
      <c r="R481" s="8"/>
      <c r="S481" s="12"/>
      <c r="T481" s="12"/>
      <c r="U481" s="12"/>
      <c r="V481" s="12"/>
      <c r="W481" s="8"/>
      <c r="X481" s="8"/>
      <c r="Y481" s="8"/>
      <c r="Z481" s="8"/>
      <c r="AA481" s="8"/>
      <c r="AB481" s="8"/>
      <c r="AC481" s="8"/>
      <c r="AD481" s="8"/>
      <c r="AE481" s="8"/>
      <c r="AF481" s="8"/>
      <c r="AG481" s="8"/>
      <c r="AH481" s="8"/>
      <c r="AI481" s="8"/>
      <c r="AJ481" s="8"/>
      <c r="AK481" s="8"/>
      <c r="AL481" s="8"/>
      <c r="AM481" s="8"/>
      <c r="AN481" s="8"/>
      <c r="AO481" s="8"/>
      <c r="AP481" s="8"/>
      <c r="AQ481" s="8"/>
      <c r="AR481" s="8"/>
      <c r="AS481" s="7"/>
      <c r="AT481" s="7"/>
      <c r="AU481" s="7"/>
      <c r="AV481" s="7"/>
      <c r="AW481" s="7"/>
      <c r="AX481" s="7"/>
      <c r="AY481" s="7"/>
      <c r="AZ481" s="7"/>
      <c r="BA481" s="7"/>
      <c r="BB481" s="7"/>
      <c r="BC481" s="7"/>
      <c r="BD481" s="7"/>
      <c r="BE481" s="7"/>
      <c r="BF481" s="7"/>
      <c r="BG481" s="7"/>
      <c r="BH481" s="7"/>
      <c r="BI481" s="7"/>
      <c r="BJ481" s="7"/>
      <c r="BK481" s="7"/>
      <c r="BL481" s="7"/>
      <c r="BM481" s="7"/>
      <c r="BN481" s="7"/>
    </row>
    <row r="482" spans="1:66" s="5" customFormat="1" ht="13.8" hidden="1">
      <c r="A482" s="105">
        <v>3713790</v>
      </c>
      <c r="B482" s="105" t="s">
        <v>850</v>
      </c>
      <c r="C482" s="105" t="s">
        <v>246</v>
      </c>
      <c r="D482" s="140" t="s">
        <v>671</v>
      </c>
      <c r="E482" s="87">
        <f>+F482+I482</f>
        <v>0</v>
      </c>
      <c r="F482" s="87"/>
      <c r="G482" s="87"/>
      <c r="H482" s="87"/>
      <c r="I482" s="87"/>
      <c r="J482" s="87">
        <f t="shared" si="108"/>
        <v>0</v>
      </c>
      <c r="K482" s="87"/>
      <c r="L482" s="87"/>
      <c r="M482" s="87"/>
      <c r="N482" s="87"/>
      <c r="O482" s="87"/>
      <c r="P482" s="87">
        <f>+E482+J482</f>
        <v>0</v>
      </c>
      <c r="Q482" s="131">
        <f t="shared" si="88"/>
        <v>0</v>
      </c>
      <c r="R482" s="8"/>
      <c r="S482" s="12"/>
      <c r="T482" s="12"/>
      <c r="U482" s="12"/>
      <c r="V482" s="12"/>
      <c r="W482" s="8"/>
      <c r="X482" s="8"/>
      <c r="Y482" s="8"/>
      <c r="Z482" s="8"/>
      <c r="AA482" s="8"/>
      <c r="AB482" s="8"/>
      <c r="AC482" s="8"/>
      <c r="AD482" s="8"/>
      <c r="AE482" s="8"/>
      <c r="AF482" s="8"/>
      <c r="AG482" s="8"/>
      <c r="AH482" s="8"/>
      <c r="AI482" s="8"/>
      <c r="AJ482" s="8"/>
      <c r="AK482" s="8"/>
      <c r="AL482" s="8"/>
      <c r="AM482" s="8"/>
      <c r="AN482" s="8"/>
      <c r="AO482" s="8"/>
      <c r="AP482" s="8"/>
      <c r="AQ482" s="8"/>
      <c r="AR482" s="8"/>
      <c r="AS482" s="7"/>
      <c r="AT482" s="7"/>
      <c r="AU482" s="7"/>
      <c r="AV482" s="7"/>
      <c r="AW482" s="7"/>
      <c r="AX482" s="7"/>
      <c r="AY482" s="7"/>
      <c r="AZ482" s="7"/>
      <c r="BA482" s="7"/>
      <c r="BB482" s="7"/>
      <c r="BC482" s="7"/>
      <c r="BD482" s="7"/>
      <c r="BE482" s="7"/>
      <c r="BF482" s="7"/>
      <c r="BG482" s="7"/>
      <c r="BH482" s="7"/>
      <c r="BI482" s="7"/>
      <c r="BJ482" s="7"/>
      <c r="BK482" s="7"/>
      <c r="BL482" s="7"/>
      <c r="BM482" s="7"/>
      <c r="BN482" s="7"/>
    </row>
    <row r="483" spans="1:66" s="5" customFormat="1" ht="82.8" hidden="1">
      <c r="A483" s="101">
        <v>3716084</v>
      </c>
      <c r="B483" s="105" t="s">
        <v>342</v>
      </c>
      <c r="C483" s="105" t="s">
        <v>341</v>
      </c>
      <c r="D483" s="152" t="s">
        <v>444</v>
      </c>
      <c r="E483" s="87">
        <f>+F483+I483</f>
        <v>0</v>
      </c>
      <c r="F483" s="87"/>
      <c r="G483" s="87"/>
      <c r="H483" s="87"/>
      <c r="I483" s="87"/>
      <c r="J483" s="87">
        <f t="shared" si="108"/>
        <v>0</v>
      </c>
      <c r="K483" s="87"/>
      <c r="L483" s="87"/>
      <c r="M483" s="87"/>
      <c r="N483" s="87"/>
      <c r="O483" s="87"/>
      <c r="P483" s="87">
        <f>+E483+J483</f>
        <v>0</v>
      </c>
      <c r="Q483" s="131">
        <f t="shared" si="88"/>
        <v>0</v>
      </c>
      <c r="R483" s="8"/>
      <c r="S483" s="12"/>
      <c r="T483" s="12"/>
      <c r="U483" s="12"/>
      <c r="V483" s="12"/>
      <c r="W483" s="8"/>
      <c r="X483" s="8"/>
      <c r="Y483" s="8"/>
      <c r="Z483" s="8"/>
      <c r="AA483" s="8"/>
      <c r="AB483" s="8"/>
      <c r="AC483" s="8"/>
      <c r="AD483" s="8"/>
      <c r="AE483" s="8"/>
      <c r="AF483" s="8"/>
      <c r="AG483" s="8"/>
      <c r="AH483" s="8"/>
      <c r="AI483" s="8"/>
      <c r="AJ483" s="8"/>
      <c r="AK483" s="8"/>
      <c r="AL483" s="8"/>
      <c r="AM483" s="8"/>
      <c r="AN483" s="8"/>
      <c r="AO483" s="8"/>
      <c r="AP483" s="8"/>
      <c r="AQ483" s="8"/>
      <c r="AR483" s="8"/>
      <c r="AS483" s="7"/>
      <c r="AT483" s="7"/>
      <c r="AU483" s="7"/>
      <c r="AV483" s="7"/>
      <c r="AW483" s="7"/>
      <c r="AX483" s="7"/>
      <c r="AY483" s="7"/>
      <c r="AZ483" s="7"/>
      <c r="BA483" s="7"/>
      <c r="BB483" s="7"/>
      <c r="BC483" s="7"/>
      <c r="BD483" s="7"/>
      <c r="BE483" s="7"/>
      <c r="BF483" s="7"/>
      <c r="BG483" s="7"/>
      <c r="BH483" s="7"/>
      <c r="BI483" s="7"/>
      <c r="BJ483" s="7"/>
      <c r="BK483" s="7"/>
      <c r="BL483" s="7"/>
      <c r="BM483" s="7"/>
      <c r="BN483" s="7"/>
    </row>
    <row r="484" spans="1:66" s="5" customFormat="1" ht="27.6" hidden="1">
      <c r="A484" s="105">
        <v>3717300</v>
      </c>
      <c r="B484" s="105" t="s">
        <v>266</v>
      </c>
      <c r="C484" s="105" t="s">
        <v>39</v>
      </c>
      <c r="D484" s="140" t="s">
        <v>267</v>
      </c>
      <c r="E484" s="87">
        <f t="shared" si="107"/>
        <v>0</v>
      </c>
      <c r="F484" s="87"/>
      <c r="G484" s="87"/>
      <c r="H484" s="87"/>
      <c r="I484" s="87"/>
      <c r="J484" s="87">
        <f t="shared" si="108"/>
        <v>0</v>
      </c>
      <c r="K484" s="87"/>
      <c r="L484" s="87"/>
      <c r="M484" s="87"/>
      <c r="N484" s="87"/>
      <c r="O484" s="87"/>
      <c r="P484" s="87">
        <f t="shared" si="106"/>
        <v>0</v>
      </c>
      <c r="Q484" s="131">
        <f t="shared" si="88"/>
        <v>0</v>
      </c>
      <c r="R484" s="15"/>
      <c r="S484" s="34"/>
      <c r="T484" s="34"/>
      <c r="U484" s="34"/>
      <c r="V484" s="34"/>
      <c r="W484" s="15"/>
      <c r="X484" s="8"/>
      <c r="Y484" s="8"/>
      <c r="Z484" s="8"/>
      <c r="AA484" s="8"/>
      <c r="AB484" s="8"/>
      <c r="AC484" s="8"/>
      <c r="AD484" s="8"/>
      <c r="AE484" s="8"/>
      <c r="AF484" s="8"/>
      <c r="AG484" s="8"/>
      <c r="AH484" s="8"/>
      <c r="AI484" s="8"/>
      <c r="AJ484" s="8"/>
      <c r="AK484" s="8"/>
      <c r="AL484" s="8"/>
      <c r="AM484" s="8"/>
      <c r="AN484" s="8"/>
      <c r="AO484" s="8"/>
      <c r="AP484" s="8"/>
      <c r="AQ484" s="8"/>
      <c r="AR484" s="8"/>
      <c r="AS484" s="7"/>
      <c r="AT484" s="7"/>
      <c r="AU484" s="7"/>
      <c r="AV484" s="7"/>
      <c r="AW484" s="7"/>
      <c r="AX484" s="7"/>
      <c r="AY484" s="7"/>
      <c r="AZ484" s="7"/>
      <c r="BA484" s="7"/>
      <c r="BB484" s="7"/>
      <c r="BC484" s="7"/>
      <c r="BD484" s="7"/>
      <c r="BE484" s="7"/>
      <c r="BF484" s="7"/>
      <c r="BG484" s="7"/>
      <c r="BH484" s="7"/>
      <c r="BI484" s="7"/>
      <c r="BJ484" s="7"/>
      <c r="BK484" s="7"/>
      <c r="BL484" s="7"/>
      <c r="BM484" s="7"/>
      <c r="BN484" s="7"/>
    </row>
    <row r="485" spans="1:66" s="5" customFormat="1" ht="27.6" hidden="1">
      <c r="A485" s="105">
        <v>3717340</v>
      </c>
      <c r="B485" s="105" t="s">
        <v>412</v>
      </c>
      <c r="C485" s="105" t="s">
        <v>41</v>
      </c>
      <c r="D485" s="172" t="s">
        <v>846</v>
      </c>
      <c r="E485" s="88"/>
      <c r="F485" s="88"/>
      <c r="G485" s="88"/>
      <c r="H485" s="88"/>
      <c r="I485" s="88"/>
      <c r="J485" s="87">
        <f t="shared" si="108"/>
        <v>0</v>
      </c>
      <c r="K485" s="88"/>
      <c r="L485" s="88"/>
      <c r="M485" s="88"/>
      <c r="N485" s="88"/>
      <c r="O485" s="88"/>
      <c r="P485" s="88">
        <f>+E485+J485</f>
        <v>0</v>
      </c>
      <c r="Q485" s="131">
        <f t="shared" si="88"/>
        <v>0</v>
      </c>
      <c r="R485" s="15"/>
      <c r="S485" s="34"/>
      <c r="T485" s="34"/>
      <c r="U485" s="34"/>
      <c r="V485" s="34"/>
      <c r="W485" s="15"/>
      <c r="X485" s="8"/>
      <c r="Y485" s="8"/>
      <c r="Z485" s="8"/>
      <c r="AA485" s="8"/>
      <c r="AB485" s="8"/>
      <c r="AC485" s="8"/>
      <c r="AD485" s="8"/>
      <c r="AE485" s="8"/>
      <c r="AF485" s="8"/>
      <c r="AG485" s="8"/>
      <c r="AH485" s="8"/>
      <c r="AI485" s="8"/>
      <c r="AJ485" s="8"/>
      <c r="AK485" s="8"/>
      <c r="AL485" s="8"/>
      <c r="AM485" s="8"/>
      <c r="AN485" s="8"/>
      <c r="AO485" s="8"/>
      <c r="AP485" s="8"/>
      <c r="AQ485" s="8"/>
      <c r="AR485" s="8"/>
      <c r="AS485" s="7"/>
      <c r="AT485" s="7"/>
      <c r="AU485" s="7"/>
      <c r="AV485" s="7"/>
      <c r="AW485" s="7"/>
      <c r="AX485" s="7"/>
      <c r="AY485" s="7"/>
      <c r="AZ485" s="7"/>
      <c r="BA485" s="7"/>
      <c r="BB485" s="7"/>
      <c r="BC485" s="7"/>
      <c r="BD485" s="7"/>
      <c r="BE485" s="7"/>
      <c r="BF485" s="7"/>
      <c r="BG485" s="7"/>
      <c r="BH485" s="7"/>
      <c r="BI485" s="7"/>
      <c r="BJ485" s="7"/>
      <c r="BK485" s="7"/>
      <c r="BL485" s="7"/>
      <c r="BM485" s="7"/>
      <c r="BN485" s="7"/>
    </row>
    <row r="486" spans="1:66" s="5" customFormat="1" ht="27.6" hidden="1">
      <c r="A486" s="105">
        <v>3717440</v>
      </c>
      <c r="B486" s="105" t="s">
        <v>717</v>
      </c>
      <c r="C486" s="105" t="s">
        <v>45</v>
      </c>
      <c r="D486" s="140" t="s">
        <v>443</v>
      </c>
      <c r="E486" s="117">
        <f t="shared" si="107"/>
        <v>0</v>
      </c>
      <c r="F486" s="117"/>
      <c r="G486" s="117"/>
      <c r="H486" s="117"/>
      <c r="I486" s="117"/>
      <c r="J486" s="87">
        <f t="shared" ref="J486:J495" si="109">+L486+O486</f>
        <v>0</v>
      </c>
      <c r="K486" s="87"/>
      <c r="L486" s="87"/>
      <c r="M486" s="87"/>
      <c r="N486" s="87"/>
      <c r="O486" s="87"/>
      <c r="P486" s="87">
        <f t="shared" si="106"/>
        <v>0</v>
      </c>
      <c r="Q486" s="131">
        <f t="shared" ref="Q486:Q500" si="110">+P486</f>
        <v>0</v>
      </c>
      <c r="R486" s="15"/>
      <c r="S486" s="34"/>
      <c r="T486" s="34"/>
      <c r="U486" s="34"/>
      <c r="V486" s="34"/>
      <c r="W486" s="15"/>
      <c r="X486" s="8"/>
      <c r="Y486" s="8"/>
      <c r="Z486" s="8"/>
      <c r="AA486" s="8"/>
      <c r="AB486" s="8"/>
      <c r="AC486" s="8"/>
      <c r="AD486" s="8"/>
      <c r="AE486" s="8"/>
      <c r="AF486" s="8"/>
      <c r="AG486" s="8"/>
      <c r="AH486" s="8"/>
      <c r="AI486" s="8"/>
      <c r="AJ486" s="8"/>
      <c r="AK486" s="8"/>
      <c r="AL486" s="8"/>
      <c r="AM486" s="8"/>
      <c r="AN486" s="8"/>
      <c r="AO486" s="8"/>
      <c r="AP486" s="8"/>
      <c r="AQ486" s="8"/>
      <c r="AR486" s="8"/>
      <c r="AS486" s="7"/>
      <c r="AT486" s="7"/>
      <c r="AU486" s="7"/>
      <c r="AV486" s="7"/>
      <c r="AW486" s="7"/>
      <c r="AX486" s="7"/>
      <c r="AY486" s="7"/>
      <c r="AZ486" s="7"/>
      <c r="BA486" s="7"/>
      <c r="BB486" s="7"/>
      <c r="BC486" s="7"/>
      <c r="BD486" s="7"/>
      <c r="BE486" s="7"/>
      <c r="BF486" s="7"/>
      <c r="BG486" s="7"/>
      <c r="BH486" s="7"/>
      <c r="BI486" s="7"/>
      <c r="BJ486" s="7"/>
      <c r="BK486" s="7"/>
      <c r="BL486" s="7"/>
      <c r="BM486" s="7"/>
      <c r="BN486" s="7"/>
    </row>
    <row r="487" spans="1:66" s="5" customFormat="1" ht="13.8" hidden="1">
      <c r="A487" s="118"/>
      <c r="B487" s="105"/>
      <c r="C487" s="105"/>
      <c r="D487" s="140" t="s">
        <v>33</v>
      </c>
      <c r="E487" s="119">
        <f t="shared" si="107"/>
        <v>0</v>
      </c>
      <c r="F487" s="119"/>
      <c r="G487" s="119"/>
      <c r="H487" s="119"/>
      <c r="I487" s="119"/>
      <c r="J487" s="84">
        <f t="shared" si="109"/>
        <v>0</v>
      </c>
      <c r="K487" s="84"/>
      <c r="L487" s="84"/>
      <c r="M487" s="84"/>
      <c r="N487" s="84"/>
      <c r="O487" s="84"/>
      <c r="P487" s="84">
        <f t="shared" si="106"/>
        <v>0</v>
      </c>
      <c r="Q487" s="131">
        <f t="shared" si="110"/>
        <v>0</v>
      </c>
      <c r="R487" s="15"/>
      <c r="S487" s="34"/>
      <c r="T487" s="34"/>
      <c r="U487" s="34"/>
      <c r="V487" s="34"/>
      <c r="W487" s="15"/>
      <c r="X487" s="8"/>
      <c r="Y487" s="8"/>
      <c r="Z487" s="8"/>
      <c r="AA487" s="8"/>
      <c r="AB487" s="8"/>
      <c r="AC487" s="8"/>
      <c r="AD487" s="8"/>
      <c r="AE487" s="8"/>
      <c r="AF487" s="8"/>
      <c r="AG487" s="8"/>
      <c r="AH487" s="8"/>
      <c r="AI487" s="8"/>
      <c r="AJ487" s="8"/>
      <c r="AK487" s="8"/>
      <c r="AL487" s="8"/>
      <c r="AM487" s="8"/>
      <c r="AN487" s="8"/>
      <c r="AO487" s="8"/>
      <c r="AP487" s="8"/>
      <c r="AQ487" s="8"/>
      <c r="AR487" s="8"/>
      <c r="AS487" s="7"/>
      <c r="AT487" s="7"/>
      <c r="AU487" s="7"/>
      <c r="AV487" s="7"/>
      <c r="AW487" s="7"/>
      <c r="AX487" s="7"/>
      <c r="AY487" s="7"/>
      <c r="AZ487" s="7"/>
      <c r="BA487" s="7"/>
      <c r="BB487" s="7"/>
      <c r="BC487" s="7"/>
      <c r="BD487" s="7"/>
      <c r="BE487" s="7"/>
      <c r="BF487" s="7"/>
      <c r="BG487" s="7"/>
      <c r="BH487" s="7"/>
      <c r="BI487" s="7"/>
      <c r="BJ487" s="7"/>
      <c r="BK487" s="7"/>
      <c r="BL487" s="7"/>
      <c r="BM487" s="7"/>
      <c r="BN487" s="7"/>
    </row>
    <row r="488" spans="1:66" s="5" customFormat="1" ht="96.6" hidden="1">
      <c r="A488" s="118"/>
      <c r="B488" s="105"/>
      <c r="C488" s="105"/>
      <c r="D488" s="140" t="s">
        <v>31</v>
      </c>
      <c r="E488" s="119">
        <f t="shared" si="107"/>
        <v>0</v>
      </c>
      <c r="F488" s="119"/>
      <c r="G488" s="119"/>
      <c r="H488" s="119"/>
      <c r="I488" s="119"/>
      <c r="J488" s="84">
        <f t="shared" si="109"/>
        <v>0</v>
      </c>
      <c r="K488" s="84"/>
      <c r="L488" s="84"/>
      <c r="M488" s="84"/>
      <c r="N488" s="84"/>
      <c r="O488" s="84"/>
      <c r="P488" s="84">
        <f t="shared" si="106"/>
        <v>0</v>
      </c>
      <c r="Q488" s="131">
        <f t="shared" si="110"/>
        <v>0</v>
      </c>
      <c r="R488" s="15"/>
      <c r="S488" s="34"/>
      <c r="T488" s="34"/>
      <c r="U488" s="34"/>
      <c r="V488" s="34"/>
      <c r="W488" s="15"/>
      <c r="X488" s="8"/>
      <c r="Y488" s="8"/>
      <c r="Z488" s="8"/>
      <c r="AA488" s="8"/>
      <c r="AB488" s="8"/>
      <c r="AC488" s="8"/>
      <c r="AD488" s="8"/>
      <c r="AE488" s="8"/>
      <c r="AF488" s="8"/>
      <c r="AG488" s="8"/>
      <c r="AH488" s="8"/>
      <c r="AI488" s="8"/>
      <c r="AJ488" s="8"/>
      <c r="AK488" s="8"/>
      <c r="AL488" s="8"/>
      <c r="AM488" s="8"/>
      <c r="AN488" s="8"/>
      <c r="AO488" s="8"/>
      <c r="AP488" s="8"/>
      <c r="AQ488" s="8"/>
      <c r="AR488" s="8"/>
      <c r="AS488" s="7"/>
      <c r="AT488" s="7"/>
      <c r="AU488" s="7"/>
      <c r="AV488" s="7"/>
      <c r="AW488" s="7"/>
      <c r="AX488" s="7"/>
      <c r="AY488" s="7"/>
      <c r="AZ488" s="7"/>
      <c r="BA488" s="7"/>
      <c r="BB488" s="7"/>
      <c r="BC488" s="7"/>
      <c r="BD488" s="7"/>
      <c r="BE488" s="7"/>
      <c r="BF488" s="7"/>
      <c r="BG488" s="7"/>
      <c r="BH488" s="7"/>
      <c r="BI488" s="7"/>
      <c r="BJ488" s="7"/>
      <c r="BK488" s="7"/>
      <c r="BL488" s="7"/>
      <c r="BM488" s="7"/>
      <c r="BN488" s="7"/>
    </row>
    <row r="489" spans="1:66" s="5" customFormat="1" ht="41.4" hidden="1">
      <c r="A489" s="118"/>
      <c r="B489" s="105"/>
      <c r="C489" s="105"/>
      <c r="D489" s="140" t="s">
        <v>32</v>
      </c>
      <c r="E489" s="119">
        <f t="shared" si="107"/>
        <v>0</v>
      </c>
      <c r="F489" s="119"/>
      <c r="G489" s="119"/>
      <c r="H489" s="119"/>
      <c r="I489" s="119"/>
      <c r="J489" s="84">
        <f t="shared" si="109"/>
        <v>0</v>
      </c>
      <c r="K489" s="84"/>
      <c r="L489" s="84"/>
      <c r="M489" s="84"/>
      <c r="N489" s="84"/>
      <c r="O489" s="84"/>
      <c r="P489" s="84">
        <f t="shared" si="106"/>
        <v>0</v>
      </c>
      <c r="Q489" s="131">
        <f t="shared" si="110"/>
        <v>0</v>
      </c>
      <c r="R489" s="15"/>
      <c r="S489" s="34"/>
      <c r="T489" s="34"/>
      <c r="U489" s="34"/>
      <c r="V489" s="34"/>
      <c r="W489" s="15"/>
      <c r="X489" s="8"/>
      <c r="Y489" s="8"/>
      <c r="Z489" s="8"/>
      <c r="AA489" s="8"/>
      <c r="AB489" s="8"/>
      <c r="AC489" s="8"/>
      <c r="AD489" s="8"/>
      <c r="AE489" s="8"/>
      <c r="AF489" s="8"/>
      <c r="AG489" s="8"/>
      <c r="AH489" s="8"/>
      <c r="AI489" s="8"/>
      <c r="AJ489" s="8"/>
      <c r="AK489" s="8"/>
      <c r="AL489" s="8"/>
      <c r="AM489" s="8"/>
      <c r="AN489" s="8"/>
      <c r="AO489" s="8"/>
      <c r="AP489" s="8"/>
      <c r="AQ489" s="8"/>
      <c r="AR489" s="8"/>
      <c r="AS489" s="7"/>
      <c r="AT489" s="7"/>
      <c r="AU489" s="7"/>
      <c r="AV489" s="7"/>
      <c r="AW489" s="7"/>
      <c r="AX489" s="7"/>
      <c r="AY489" s="7"/>
      <c r="AZ489" s="7"/>
      <c r="BA489" s="7"/>
      <c r="BB489" s="7"/>
      <c r="BC489" s="7"/>
      <c r="BD489" s="7"/>
      <c r="BE489" s="7"/>
      <c r="BF489" s="7"/>
      <c r="BG489" s="7"/>
      <c r="BH489" s="7"/>
      <c r="BI489" s="7"/>
      <c r="BJ489" s="7"/>
      <c r="BK489" s="7"/>
      <c r="BL489" s="7"/>
      <c r="BM489" s="7"/>
      <c r="BN489" s="7"/>
    </row>
    <row r="490" spans="1:66" s="5" customFormat="1" ht="60.75" hidden="1" customHeight="1">
      <c r="A490" s="111" t="s">
        <v>472</v>
      </c>
      <c r="B490" s="111" t="s">
        <v>728</v>
      </c>
      <c r="C490" s="111" t="s">
        <v>925</v>
      </c>
      <c r="D490" s="157" t="s">
        <v>161</v>
      </c>
      <c r="E490" s="187">
        <f>+F490+I490</f>
        <v>0</v>
      </c>
      <c r="F490" s="187"/>
      <c r="G490" s="227"/>
      <c r="H490" s="227"/>
      <c r="I490" s="227"/>
      <c r="J490" s="212">
        <f>+L490+O490</f>
        <v>0</v>
      </c>
      <c r="K490" s="212"/>
      <c r="L490" s="212"/>
      <c r="M490" s="212"/>
      <c r="N490" s="212"/>
      <c r="O490" s="212"/>
      <c r="P490" s="124">
        <f t="shared" ref="P490:P497" si="111">+E490+J490</f>
        <v>0</v>
      </c>
      <c r="Q490" s="131">
        <f t="shared" si="110"/>
        <v>0</v>
      </c>
      <c r="R490" s="233"/>
      <c r="S490" s="236"/>
      <c r="T490" s="238">
        <f>+S490-R490</f>
        <v>0</v>
      </c>
      <c r="U490" s="34"/>
      <c r="V490" s="34"/>
      <c r="W490" s="15"/>
      <c r="X490" s="8"/>
      <c r="Y490" s="8"/>
      <c r="Z490" s="8"/>
      <c r="AA490" s="8"/>
      <c r="AB490" s="8"/>
      <c r="AC490" s="8"/>
      <c r="AD490" s="8"/>
      <c r="AE490" s="8"/>
      <c r="AF490" s="8"/>
      <c r="AG490" s="8"/>
      <c r="AH490" s="8"/>
      <c r="AI490" s="8"/>
      <c r="AJ490" s="8"/>
      <c r="AK490" s="8"/>
      <c r="AL490" s="8"/>
      <c r="AM490" s="8"/>
      <c r="AN490" s="8"/>
      <c r="AO490" s="8"/>
      <c r="AP490" s="8"/>
      <c r="AQ490" s="8"/>
      <c r="AR490" s="8"/>
      <c r="AS490" s="7"/>
      <c r="AT490" s="7"/>
      <c r="AU490" s="7"/>
      <c r="AV490" s="7"/>
      <c r="AW490" s="7"/>
      <c r="AX490" s="7"/>
      <c r="AY490" s="7"/>
      <c r="AZ490" s="7"/>
      <c r="BA490" s="7"/>
      <c r="BB490" s="7"/>
      <c r="BC490" s="7"/>
      <c r="BD490" s="7"/>
      <c r="BE490" s="7"/>
      <c r="BF490" s="7"/>
      <c r="BG490" s="7"/>
      <c r="BH490" s="7"/>
      <c r="BI490" s="7"/>
      <c r="BJ490" s="7"/>
      <c r="BK490" s="7"/>
      <c r="BL490" s="7"/>
      <c r="BM490" s="7"/>
      <c r="BN490" s="7"/>
    </row>
    <row r="491" spans="1:66" s="5" customFormat="1" ht="36.75" hidden="1" customHeight="1">
      <c r="A491" s="111" t="s">
        <v>898</v>
      </c>
      <c r="B491" s="111" t="s">
        <v>899</v>
      </c>
      <c r="C491" s="111" t="s">
        <v>719</v>
      </c>
      <c r="D491" s="4" t="s">
        <v>52</v>
      </c>
      <c r="E491" s="212">
        <f>+F491+I491</f>
        <v>0</v>
      </c>
      <c r="F491" s="212"/>
      <c r="G491" s="212"/>
      <c r="H491" s="212"/>
      <c r="I491" s="212"/>
      <c r="J491" s="212">
        <f>+L491+O491</f>
        <v>0</v>
      </c>
      <c r="K491" s="212"/>
      <c r="L491" s="212"/>
      <c r="M491" s="212"/>
      <c r="N491" s="212"/>
      <c r="O491" s="212"/>
      <c r="P491" s="124">
        <f>+E491+J491</f>
        <v>0</v>
      </c>
      <c r="Q491" s="131">
        <f t="shared" si="110"/>
        <v>0</v>
      </c>
      <c r="R491" s="15"/>
      <c r="S491" s="34"/>
      <c r="T491" s="34"/>
      <c r="U491" s="34"/>
      <c r="V491" s="34"/>
      <c r="W491" s="15"/>
      <c r="X491" s="8"/>
      <c r="Y491" s="8"/>
      <c r="Z491" s="8"/>
      <c r="AA491" s="8"/>
      <c r="AB491" s="8"/>
      <c r="AC491" s="8"/>
      <c r="AD491" s="8"/>
      <c r="AE491" s="8"/>
      <c r="AF491" s="8"/>
      <c r="AG491" s="8"/>
      <c r="AH491" s="8"/>
      <c r="AI491" s="8"/>
      <c r="AJ491" s="8"/>
      <c r="AK491" s="8"/>
      <c r="AL491" s="8"/>
      <c r="AM491" s="8"/>
      <c r="AN491" s="8"/>
      <c r="AO491" s="8"/>
      <c r="AP491" s="8"/>
      <c r="AQ491" s="8"/>
      <c r="AR491" s="8"/>
      <c r="AS491" s="7"/>
      <c r="AT491" s="7"/>
      <c r="AU491" s="7"/>
      <c r="AV491" s="7"/>
      <c r="AW491" s="7"/>
      <c r="AX491" s="7"/>
      <c r="AY491" s="7"/>
      <c r="AZ491" s="7"/>
      <c r="BA491" s="7"/>
      <c r="BB491" s="7"/>
      <c r="BC491" s="7"/>
      <c r="BD491" s="7"/>
      <c r="BE491" s="7"/>
      <c r="BF491" s="7"/>
      <c r="BG491" s="7"/>
      <c r="BH491" s="7"/>
      <c r="BI491" s="7"/>
      <c r="BJ491" s="7"/>
      <c r="BK491" s="7"/>
      <c r="BL491" s="7"/>
      <c r="BM491" s="7"/>
      <c r="BN491" s="7"/>
    </row>
    <row r="492" spans="1:66" s="5" customFormat="1" ht="38.25" hidden="1" customHeight="1">
      <c r="A492" s="111" t="s">
        <v>420</v>
      </c>
      <c r="B492" s="111" t="s">
        <v>421</v>
      </c>
      <c r="C492" s="111" t="s">
        <v>483</v>
      </c>
      <c r="D492" s="4" t="s">
        <v>419</v>
      </c>
      <c r="E492" s="212"/>
      <c r="F492" s="212"/>
      <c r="G492" s="212"/>
      <c r="H492" s="212"/>
      <c r="I492" s="212"/>
      <c r="J492" s="212">
        <f>+L492+O492</f>
        <v>0</v>
      </c>
      <c r="K492" s="212"/>
      <c r="L492" s="212"/>
      <c r="M492" s="212"/>
      <c r="N492" s="212"/>
      <c r="O492" s="212"/>
      <c r="P492" s="124">
        <f t="shared" si="111"/>
        <v>0</v>
      </c>
      <c r="Q492" s="131">
        <f t="shared" si="110"/>
        <v>0</v>
      </c>
      <c r="R492" s="233"/>
      <c r="S492" s="236"/>
      <c r="T492" s="238"/>
      <c r="U492" s="34"/>
      <c r="V492" s="34"/>
      <c r="W492" s="15"/>
      <c r="X492" s="8"/>
      <c r="Y492" s="8"/>
      <c r="Z492" s="8"/>
      <c r="AA492" s="8"/>
      <c r="AB492" s="8"/>
      <c r="AC492" s="8"/>
      <c r="AD492" s="8"/>
      <c r="AE492" s="8"/>
      <c r="AF492" s="8"/>
      <c r="AG492" s="8"/>
      <c r="AH492" s="8"/>
      <c r="AI492" s="8"/>
      <c r="AJ492" s="8"/>
      <c r="AK492" s="8"/>
      <c r="AL492" s="8"/>
      <c r="AM492" s="8"/>
      <c r="AN492" s="8"/>
      <c r="AO492" s="8"/>
      <c r="AP492" s="8"/>
      <c r="AQ492" s="8"/>
      <c r="AR492" s="8"/>
      <c r="AS492" s="7"/>
      <c r="AT492" s="7"/>
      <c r="AU492" s="7"/>
      <c r="AV492" s="7"/>
      <c r="AW492" s="7"/>
      <c r="AX492" s="7"/>
      <c r="AY492" s="7"/>
      <c r="AZ492" s="7"/>
      <c r="BA492" s="7"/>
      <c r="BB492" s="7"/>
      <c r="BC492" s="7"/>
      <c r="BD492" s="7"/>
      <c r="BE492" s="7"/>
      <c r="BF492" s="7"/>
      <c r="BG492" s="7"/>
      <c r="BH492" s="7"/>
      <c r="BI492" s="7"/>
      <c r="BJ492" s="7"/>
      <c r="BK492" s="7"/>
      <c r="BL492" s="7"/>
      <c r="BM492" s="7"/>
      <c r="BN492" s="7"/>
    </row>
    <row r="493" spans="1:66" s="5" customFormat="1" ht="46.5" hidden="1" customHeight="1">
      <c r="A493" s="99"/>
      <c r="B493" s="99"/>
      <c r="C493" s="99"/>
      <c r="D493" s="213" t="s">
        <v>269</v>
      </c>
      <c r="E493" s="88">
        <f>+F493+I493</f>
        <v>0</v>
      </c>
      <c r="F493" s="212"/>
      <c r="G493" s="88"/>
      <c r="H493" s="88"/>
      <c r="I493" s="88"/>
      <c r="J493" s="88">
        <f>+L493+O493</f>
        <v>0</v>
      </c>
      <c r="K493" s="88"/>
      <c r="L493" s="88"/>
      <c r="M493" s="88"/>
      <c r="N493" s="88"/>
      <c r="O493" s="88"/>
      <c r="P493" s="88">
        <f t="shared" si="111"/>
        <v>0</v>
      </c>
      <c r="Q493" s="131">
        <f t="shared" si="110"/>
        <v>0</v>
      </c>
      <c r="R493" s="15"/>
      <c r="S493" s="34"/>
      <c r="T493" s="34"/>
      <c r="U493" s="34"/>
      <c r="V493" s="34"/>
      <c r="W493" s="15"/>
      <c r="X493" s="8"/>
      <c r="Y493" s="8"/>
      <c r="Z493" s="8"/>
      <c r="AA493" s="8"/>
      <c r="AB493" s="8"/>
      <c r="AC493" s="8"/>
      <c r="AD493" s="8"/>
      <c r="AE493" s="8"/>
      <c r="AF493" s="8"/>
      <c r="AG493" s="8"/>
      <c r="AH493" s="8"/>
      <c r="AI493" s="8"/>
      <c r="AJ493" s="8"/>
      <c r="AK493" s="8"/>
      <c r="AL493" s="8"/>
      <c r="AM493" s="8"/>
      <c r="AN493" s="8"/>
      <c r="AO493" s="8"/>
      <c r="AP493" s="8"/>
      <c r="AQ493" s="8"/>
      <c r="AR493" s="8"/>
      <c r="AS493" s="7"/>
      <c r="AT493" s="7"/>
      <c r="AU493" s="7"/>
      <c r="AV493" s="7"/>
      <c r="AW493" s="7"/>
      <c r="AX493" s="7"/>
      <c r="AY493" s="7"/>
      <c r="AZ493" s="7"/>
      <c r="BA493" s="7"/>
      <c r="BB493" s="7"/>
      <c r="BC493" s="7"/>
      <c r="BD493" s="7"/>
      <c r="BE493" s="7"/>
      <c r="BF493" s="7"/>
      <c r="BG493" s="7"/>
      <c r="BH493" s="7"/>
      <c r="BI493" s="7"/>
      <c r="BJ493" s="7"/>
      <c r="BK493" s="7"/>
      <c r="BL493" s="7"/>
      <c r="BM493" s="7"/>
      <c r="BN493" s="7"/>
    </row>
    <row r="494" spans="1:66" s="5" customFormat="1" ht="62.4" hidden="1" outlineLevel="1">
      <c r="A494" s="101">
        <v>3718110</v>
      </c>
      <c r="B494" s="101" t="s">
        <v>859</v>
      </c>
      <c r="C494" s="101" t="s">
        <v>147</v>
      </c>
      <c r="D494" s="180" t="s">
        <v>809</v>
      </c>
      <c r="E494" s="89">
        <f t="shared" si="107"/>
        <v>0</v>
      </c>
      <c r="F494" s="89"/>
      <c r="G494" s="89"/>
      <c r="H494" s="89"/>
      <c r="I494" s="89"/>
      <c r="J494" s="89">
        <f t="shared" si="109"/>
        <v>0</v>
      </c>
      <c r="K494" s="89"/>
      <c r="L494" s="89"/>
      <c r="M494" s="89"/>
      <c r="N494" s="89"/>
      <c r="O494" s="89"/>
      <c r="P494" s="89">
        <f t="shared" si="111"/>
        <v>0</v>
      </c>
      <c r="Q494" s="131">
        <f t="shared" si="110"/>
        <v>0</v>
      </c>
      <c r="R494" s="19"/>
      <c r="S494" s="50"/>
      <c r="T494" s="50"/>
      <c r="U494" s="50"/>
      <c r="V494" s="50"/>
      <c r="W494" s="19"/>
    </row>
    <row r="495" spans="1:66" s="5" customFormat="1" ht="27.6" hidden="1" outlineLevel="1">
      <c r="A495" s="101">
        <v>3718311</v>
      </c>
      <c r="B495" s="101" t="s">
        <v>201</v>
      </c>
      <c r="C495" s="101" t="s">
        <v>40</v>
      </c>
      <c r="D495" s="175" t="s">
        <v>997</v>
      </c>
      <c r="E495" s="89">
        <f t="shared" si="107"/>
        <v>0</v>
      </c>
      <c r="F495" s="89"/>
      <c r="G495" s="89"/>
      <c r="H495" s="89"/>
      <c r="I495" s="89"/>
      <c r="J495" s="89">
        <f t="shared" si="109"/>
        <v>0</v>
      </c>
      <c r="K495" s="89"/>
      <c r="L495" s="89"/>
      <c r="M495" s="89"/>
      <c r="N495" s="89"/>
      <c r="O495" s="89">
        <f>300000-300000</f>
        <v>0</v>
      </c>
      <c r="P495" s="89">
        <f t="shared" si="111"/>
        <v>0</v>
      </c>
      <c r="Q495" s="131">
        <f t="shared" si="110"/>
        <v>0</v>
      </c>
      <c r="R495" s="19"/>
      <c r="S495" s="34"/>
      <c r="T495" s="34"/>
      <c r="U495" s="34"/>
      <c r="V495" s="34"/>
      <c r="W495" s="19"/>
    </row>
    <row r="496" spans="1:66" s="5" customFormat="1" ht="13.8" hidden="1">
      <c r="A496" s="105">
        <v>3718862</v>
      </c>
      <c r="B496" s="105" t="s">
        <v>580</v>
      </c>
      <c r="C496" s="105" t="s">
        <v>579</v>
      </c>
      <c r="D496" s="181" t="s">
        <v>581</v>
      </c>
      <c r="E496" s="119">
        <f t="shared" si="107"/>
        <v>0</v>
      </c>
      <c r="F496" s="119"/>
      <c r="G496" s="119"/>
      <c r="H496" s="119"/>
      <c r="I496" s="119"/>
      <c r="J496" s="84">
        <f>+L496+O496</f>
        <v>0</v>
      </c>
      <c r="K496" s="84"/>
      <c r="L496" s="84"/>
      <c r="M496" s="84"/>
      <c r="N496" s="84"/>
      <c r="O496" s="84"/>
      <c r="P496" s="84">
        <f t="shared" si="111"/>
        <v>0</v>
      </c>
      <c r="Q496" s="131">
        <f t="shared" si="110"/>
        <v>0</v>
      </c>
      <c r="R496" s="19"/>
      <c r="S496" s="34"/>
      <c r="T496" s="34"/>
      <c r="U496" s="34"/>
      <c r="V496" s="34"/>
      <c r="W496" s="19"/>
    </row>
    <row r="497" spans="1:66" s="5" customFormat="1" ht="116.25" hidden="1" customHeight="1">
      <c r="A497" s="111" t="s">
        <v>941</v>
      </c>
      <c r="B497" s="111" t="s">
        <v>942</v>
      </c>
      <c r="C497" s="111" t="s">
        <v>943</v>
      </c>
      <c r="D497" s="2" t="s">
        <v>466</v>
      </c>
      <c r="E497" s="124"/>
      <c r="F497" s="124"/>
      <c r="G497" s="124"/>
      <c r="H497" s="124"/>
      <c r="I497" s="124"/>
      <c r="J497" s="212">
        <f>+L497+O497</f>
        <v>0</v>
      </c>
      <c r="K497" s="124"/>
      <c r="L497" s="124"/>
      <c r="M497" s="124"/>
      <c r="N497" s="124"/>
      <c r="O497" s="124"/>
      <c r="P497" s="124">
        <f t="shared" si="111"/>
        <v>0</v>
      </c>
      <c r="Q497" s="131">
        <f t="shared" si="110"/>
        <v>0</v>
      </c>
      <c r="R497" s="234"/>
      <c r="S497" s="236"/>
      <c r="T497" s="238"/>
      <c r="U497" s="34"/>
      <c r="V497" s="34"/>
      <c r="W497" s="19"/>
    </row>
    <row r="498" spans="1:66" s="5" customFormat="1" ht="194.25" hidden="1" customHeight="1">
      <c r="A498" s="111" t="s">
        <v>159</v>
      </c>
      <c r="B498" s="111" t="s">
        <v>160</v>
      </c>
      <c r="C498" s="111" t="s">
        <v>943</v>
      </c>
      <c r="D498" s="251" t="s">
        <v>706</v>
      </c>
      <c r="E498" s="124">
        <f>+F498+I498</f>
        <v>0</v>
      </c>
      <c r="F498" s="124"/>
      <c r="G498" s="124"/>
      <c r="H498" s="124"/>
      <c r="I498" s="124"/>
      <c r="J498" s="212">
        <f>+L498+O498</f>
        <v>0</v>
      </c>
      <c r="K498" s="124"/>
      <c r="L498" s="124"/>
      <c r="M498" s="124"/>
      <c r="N498" s="124"/>
      <c r="O498" s="124"/>
      <c r="P498" s="124">
        <f>+E498+J498</f>
        <v>0</v>
      </c>
      <c r="Q498" s="131">
        <f t="shared" si="110"/>
        <v>0</v>
      </c>
      <c r="R498" s="234"/>
      <c r="S498" s="236"/>
      <c r="T498" s="238"/>
      <c r="U498" s="34"/>
      <c r="V498" s="34"/>
      <c r="W498" s="19"/>
    </row>
    <row r="499" spans="1:66" s="5" customFormat="1" ht="324" hidden="1" customHeight="1">
      <c r="A499" s="111">
        <v>3719210</v>
      </c>
      <c r="B499" s="111" t="s">
        <v>344</v>
      </c>
      <c r="C499" s="111" t="s">
        <v>485</v>
      </c>
      <c r="D499" s="121" t="s">
        <v>454</v>
      </c>
      <c r="E499" s="87">
        <f t="shared" si="107"/>
        <v>0</v>
      </c>
      <c r="F499" s="87"/>
      <c r="G499" s="87"/>
      <c r="H499" s="87"/>
      <c r="I499" s="87"/>
      <c r="J499" s="84">
        <f>+L499+O499</f>
        <v>0</v>
      </c>
      <c r="K499" s="87"/>
      <c r="L499" s="87"/>
      <c r="M499" s="87"/>
      <c r="N499" s="87"/>
      <c r="O499" s="87"/>
      <c r="P499" s="87">
        <f t="shared" ref="P499:P518" si="112">+E499+J499</f>
        <v>0</v>
      </c>
      <c r="Q499" s="131">
        <f t="shared" si="110"/>
        <v>0</v>
      </c>
      <c r="R499" s="15"/>
      <c r="S499" s="34"/>
      <c r="T499" s="34"/>
      <c r="U499" s="34"/>
      <c r="V499" s="34"/>
      <c r="W499" s="15"/>
      <c r="X499" s="8"/>
      <c r="Y499" s="8"/>
      <c r="Z499" s="8"/>
      <c r="AA499" s="8"/>
      <c r="AB499" s="8"/>
      <c r="AC499" s="8"/>
      <c r="AD499" s="8"/>
      <c r="AE499" s="8"/>
      <c r="AF499" s="8"/>
      <c r="AG499" s="8"/>
      <c r="AH499" s="8"/>
      <c r="AI499" s="8"/>
      <c r="AJ499" s="8"/>
      <c r="AK499" s="8"/>
      <c r="AL499" s="8"/>
      <c r="AM499" s="8"/>
      <c r="AN499" s="8"/>
      <c r="AO499" s="8"/>
      <c r="AP499" s="8"/>
      <c r="AQ499" s="8"/>
      <c r="AR499" s="8"/>
      <c r="AS499" s="7"/>
      <c r="AT499" s="7"/>
      <c r="AU499" s="7"/>
      <c r="AV499" s="7"/>
      <c r="AW499" s="7"/>
      <c r="AX499" s="7"/>
      <c r="AY499" s="7"/>
      <c r="AZ499" s="7"/>
      <c r="BA499" s="7"/>
      <c r="BB499" s="7"/>
      <c r="BC499" s="7"/>
      <c r="BD499" s="7"/>
      <c r="BE499" s="7"/>
      <c r="BF499" s="7"/>
      <c r="BG499" s="7"/>
      <c r="BH499" s="7"/>
      <c r="BI499" s="7"/>
      <c r="BJ499" s="7"/>
      <c r="BK499" s="7"/>
      <c r="BL499" s="7"/>
      <c r="BM499" s="7"/>
      <c r="BN499" s="7"/>
    </row>
    <row r="500" spans="1:66" s="5" customFormat="1" ht="116.25" hidden="1" customHeight="1">
      <c r="A500" s="111">
        <v>3719220</v>
      </c>
      <c r="B500" s="111" t="s">
        <v>345</v>
      </c>
      <c r="C500" s="111" t="s">
        <v>486</v>
      </c>
      <c r="D500" s="121" t="s">
        <v>703</v>
      </c>
      <c r="E500" s="87">
        <f t="shared" si="107"/>
        <v>0</v>
      </c>
      <c r="F500" s="87"/>
      <c r="G500" s="87"/>
      <c r="H500" s="87"/>
      <c r="I500" s="87"/>
      <c r="J500" s="87">
        <f t="shared" ref="J500:J535" si="113">+L500+O500</f>
        <v>0</v>
      </c>
      <c r="K500" s="87"/>
      <c r="L500" s="87"/>
      <c r="M500" s="87"/>
      <c r="N500" s="87"/>
      <c r="O500" s="87"/>
      <c r="P500" s="87">
        <f t="shared" si="112"/>
        <v>0</v>
      </c>
      <c r="Q500" s="131">
        <f t="shared" si="110"/>
        <v>0</v>
      </c>
      <c r="R500" s="15"/>
      <c r="S500" s="34"/>
      <c r="T500" s="34"/>
      <c r="U500" s="34"/>
      <c r="V500" s="34"/>
      <c r="W500" s="15"/>
      <c r="X500" s="8"/>
      <c r="Y500" s="8"/>
      <c r="Z500" s="8"/>
      <c r="AA500" s="8"/>
      <c r="AB500" s="8"/>
      <c r="AC500" s="8"/>
      <c r="AD500" s="8"/>
      <c r="AE500" s="8"/>
      <c r="AF500" s="8"/>
      <c r="AG500" s="8"/>
      <c r="AH500" s="8"/>
      <c r="AI500" s="8"/>
      <c r="AJ500" s="8"/>
      <c r="AK500" s="8"/>
      <c r="AL500" s="8"/>
      <c r="AM500" s="8"/>
      <c r="AN500" s="8"/>
      <c r="AO500" s="8"/>
      <c r="AP500" s="8"/>
      <c r="AQ500" s="8"/>
      <c r="AR500" s="8"/>
      <c r="AS500" s="7"/>
      <c r="AT500" s="7"/>
      <c r="AU500" s="7"/>
      <c r="AV500" s="7"/>
      <c r="AW500" s="7"/>
      <c r="AX500" s="7"/>
      <c r="AY500" s="7"/>
      <c r="AZ500" s="7"/>
      <c r="BA500" s="7"/>
      <c r="BB500" s="7"/>
      <c r="BC500" s="7"/>
      <c r="BD500" s="7"/>
      <c r="BE500" s="7"/>
      <c r="BF500" s="7"/>
      <c r="BG500" s="7"/>
      <c r="BH500" s="7"/>
      <c r="BI500" s="7"/>
      <c r="BJ500" s="7"/>
      <c r="BK500" s="7"/>
      <c r="BL500" s="7"/>
      <c r="BM500" s="7"/>
      <c r="BN500" s="7"/>
    </row>
    <row r="501" spans="1:66" s="5" customFormat="1" ht="300.75" hidden="1" customHeight="1">
      <c r="A501" s="111">
        <v>3719230</v>
      </c>
      <c r="B501" s="111" t="s">
        <v>343</v>
      </c>
      <c r="C501" s="111" t="s">
        <v>484</v>
      </c>
      <c r="D501" s="121" t="s">
        <v>684</v>
      </c>
      <c r="E501" s="87">
        <f>+F501+I501</f>
        <v>0</v>
      </c>
      <c r="F501" s="87"/>
      <c r="G501" s="87"/>
      <c r="H501" s="87"/>
      <c r="I501" s="87"/>
      <c r="J501" s="87">
        <f>+L501+O501</f>
        <v>0</v>
      </c>
      <c r="K501" s="87"/>
      <c r="L501" s="87"/>
      <c r="M501" s="87"/>
      <c r="N501" s="87"/>
      <c r="O501" s="87"/>
      <c r="P501" s="87">
        <f>+E501+J501</f>
        <v>0</v>
      </c>
      <c r="Q501" s="131">
        <f>+P501</f>
        <v>0</v>
      </c>
      <c r="R501" s="15"/>
      <c r="S501" s="34"/>
      <c r="T501" s="34"/>
      <c r="U501" s="34"/>
      <c r="V501" s="34"/>
      <c r="W501" s="15"/>
      <c r="X501" s="8"/>
      <c r="Y501" s="8"/>
      <c r="Z501" s="8"/>
      <c r="AA501" s="8"/>
      <c r="AB501" s="8"/>
      <c r="AC501" s="8"/>
      <c r="AD501" s="8"/>
      <c r="AE501" s="8"/>
      <c r="AF501" s="8"/>
      <c r="AG501" s="8"/>
      <c r="AH501" s="8"/>
      <c r="AI501" s="8"/>
      <c r="AJ501" s="8"/>
      <c r="AK501" s="8"/>
      <c r="AL501" s="8"/>
      <c r="AM501" s="8"/>
      <c r="AN501" s="8"/>
      <c r="AO501" s="8"/>
      <c r="AP501" s="8"/>
      <c r="AQ501" s="8"/>
      <c r="AR501" s="8"/>
      <c r="AS501" s="7"/>
      <c r="AT501" s="7"/>
      <c r="AU501" s="7"/>
      <c r="AV501" s="7"/>
      <c r="AW501" s="7"/>
      <c r="AX501" s="7"/>
      <c r="AY501" s="7"/>
      <c r="AZ501" s="7"/>
      <c r="BA501" s="7"/>
      <c r="BB501" s="7"/>
      <c r="BC501" s="7"/>
      <c r="BD501" s="7"/>
      <c r="BE501" s="7"/>
      <c r="BF501" s="7"/>
      <c r="BG501" s="7"/>
      <c r="BH501" s="7"/>
      <c r="BI501" s="7"/>
      <c r="BJ501" s="7"/>
      <c r="BK501" s="7"/>
      <c r="BL501" s="7"/>
      <c r="BM501" s="7"/>
      <c r="BN501" s="7"/>
    </row>
    <row r="502" spans="1:66" s="5" customFormat="1" ht="55.2" hidden="1">
      <c r="A502" s="101">
        <v>3719410</v>
      </c>
      <c r="B502" s="99" t="s">
        <v>525</v>
      </c>
      <c r="C502" s="99" t="s">
        <v>139</v>
      </c>
      <c r="D502" s="182" t="s">
        <v>627</v>
      </c>
      <c r="E502" s="88">
        <f t="shared" si="107"/>
        <v>0</v>
      </c>
      <c r="F502" s="88"/>
      <c r="G502" s="88"/>
      <c r="H502" s="88"/>
      <c r="I502" s="88"/>
      <c r="J502" s="88">
        <f t="shared" si="113"/>
        <v>0</v>
      </c>
      <c r="K502" s="88"/>
      <c r="L502" s="88"/>
      <c r="M502" s="88"/>
      <c r="N502" s="88"/>
      <c r="O502" s="88"/>
      <c r="P502" s="88">
        <f t="shared" si="112"/>
        <v>0</v>
      </c>
      <c r="Q502" s="131">
        <f t="shared" ref="Q502:Q538" si="114">+P502</f>
        <v>0</v>
      </c>
      <c r="R502" s="15"/>
      <c r="S502" s="34"/>
      <c r="T502" s="34"/>
      <c r="U502" s="34"/>
      <c r="V502" s="34"/>
      <c r="W502" s="15"/>
      <c r="X502" s="8"/>
      <c r="Y502" s="8"/>
      <c r="Z502" s="8"/>
      <c r="AA502" s="8"/>
      <c r="AB502" s="8"/>
      <c r="AC502" s="8"/>
      <c r="AD502" s="8"/>
      <c r="AE502" s="8"/>
      <c r="AF502" s="8"/>
      <c r="AG502" s="8"/>
      <c r="AH502" s="8"/>
      <c r="AI502" s="8"/>
      <c r="AJ502" s="8"/>
      <c r="AK502" s="8"/>
      <c r="AL502" s="8"/>
      <c r="AM502" s="8"/>
      <c r="AN502" s="8"/>
      <c r="AO502" s="8"/>
      <c r="AP502" s="8"/>
      <c r="AQ502" s="8"/>
      <c r="AR502" s="8"/>
      <c r="AS502" s="7"/>
      <c r="AT502" s="7"/>
      <c r="AU502" s="7"/>
      <c r="AV502" s="7"/>
      <c r="AW502" s="7"/>
      <c r="AX502" s="7"/>
      <c r="AY502" s="7"/>
      <c r="AZ502" s="7"/>
      <c r="BA502" s="7"/>
      <c r="BB502" s="7"/>
      <c r="BC502" s="7"/>
      <c r="BD502" s="7"/>
      <c r="BE502" s="7"/>
      <c r="BF502" s="7"/>
      <c r="BG502" s="7"/>
      <c r="BH502" s="7"/>
      <c r="BI502" s="7"/>
      <c r="BJ502" s="7"/>
      <c r="BK502" s="7"/>
      <c r="BL502" s="7"/>
      <c r="BM502" s="7"/>
      <c r="BN502" s="7"/>
    </row>
    <row r="503" spans="1:66" s="5" customFormat="1" ht="69" hidden="1">
      <c r="A503" s="101">
        <v>3719540</v>
      </c>
      <c r="B503" s="101" t="s">
        <v>705</v>
      </c>
      <c r="C503" s="101" t="s">
        <v>704</v>
      </c>
      <c r="D503" s="121" t="s">
        <v>70</v>
      </c>
      <c r="E503" s="88">
        <f>+F503+I503</f>
        <v>0</v>
      </c>
      <c r="F503" s="88"/>
      <c r="G503" s="88"/>
      <c r="H503" s="88"/>
      <c r="I503" s="88"/>
      <c r="J503" s="88">
        <f>+L503+O503</f>
        <v>0</v>
      </c>
      <c r="K503" s="88"/>
      <c r="L503" s="88"/>
      <c r="M503" s="88"/>
      <c r="N503" s="88"/>
      <c r="O503" s="88"/>
      <c r="P503" s="88">
        <f>+E503+J503</f>
        <v>0</v>
      </c>
      <c r="Q503" s="131">
        <f t="shared" si="114"/>
        <v>0</v>
      </c>
      <c r="R503" s="15"/>
      <c r="S503" s="34"/>
      <c r="T503" s="34"/>
      <c r="U503" s="34"/>
      <c r="V503" s="34"/>
      <c r="W503" s="15"/>
      <c r="X503" s="8"/>
      <c r="Y503" s="8"/>
      <c r="Z503" s="8"/>
      <c r="AA503" s="8"/>
      <c r="AB503" s="8"/>
      <c r="AC503" s="8"/>
      <c r="AD503" s="8"/>
      <c r="AE503" s="8"/>
      <c r="AF503" s="8"/>
      <c r="AG503" s="8"/>
      <c r="AH503" s="8"/>
      <c r="AI503" s="8"/>
      <c r="AJ503" s="8"/>
      <c r="AK503" s="8"/>
      <c r="AL503" s="8"/>
      <c r="AM503" s="8"/>
      <c r="AN503" s="8"/>
      <c r="AO503" s="8"/>
      <c r="AP503" s="8"/>
      <c r="AQ503" s="8"/>
      <c r="AR503" s="8"/>
      <c r="AS503" s="7"/>
      <c r="AT503" s="7"/>
      <c r="AU503" s="7"/>
      <c r="AV503" s="7"/>
      <c r="AW503" s="7"/>
      <c r="AX503" s="7"/>
      <c r="AY503" s="7"/>
      <c r="AZ503" s="7"/>
      <c r="BA503" s="7"/>
      <c r="BB503" s="7"/>
      <c r="BC503" s="7"/>
      <c r="BD503" s="7"/>
      <c r="BE503" s="7"/>
      <c r="BF503" s="7"/>
      <c r="BG503" s="7"/>
      <c r="BH503" s="7"/>
      <c r="BI503" s="7"/>
      <c r="BJ503" s="7"/>
      <c r="BK503" s="7"/>
      <c r="BL503" s="7"/>
      <c r="BM503" s="7"/>
      <c r="BN503" s="7"/>
    </row>
    <row r="504" spans="1:66" s="5" customFormat="1" ht="69" hidden="1">
      <c r="A504" s="101">
        <v>3719710</v>
      </c>
      <c r="B504" s="105" t="s">
        <v>524</v>
      </c>
      <c r="C504" s="105" t="s">
        <v>116</v>
      </c>
      <c r="D504" s="140" t="s">
        <v>957</v>
      </c>
      <c r="E504" s="87">
        <f>+F504+I504</f>
        <v>0</v>
      </c>
      <c r="F504" s="87"/>
      <c r="G504" s="87"/>
      <c r="H504" s="87"/>
      <c r="I504" s="87"/>
      <c r="J504" s="94">
        <f>+L504+O504</f>
        <v>0</v>
      </c>
      <c r="K504" s="87"/>
      <c r="L504" s="87"/>
      <c r="M504" s="87"/>
      <c r="N504" s="87"/>
      <c r="O504" s="87"/>
      <c r="P504" s="87">
        <f>+E504+J504</f>
        <v>0</v>
      </c>
      <c r="Q504" s="131">
        <f>+P504</f>
        <v>0</v>
      </c>
      <c r="R504" s="15"/>
      <c r="S504" s="34"/>
      <c r="T504" s="34"/>
      <c r="U504" s="34"/>
      <c r="V504" s="34"/>
      <c r="W504" s="15"/>
      <c r="X504" s="8"/>
      <c r="Y504" s="8"/>
      <c r="Z504" s="8"/>
      <c r="AA504" s="8"/>
      <c r="AB504" s="8"/>
      <c r="AC504" s="8"/>
      <c r="AD504" s="8"/>
      <c r="AE504" s="8"/>
      <c r="AF504" s="8"/>
      <c r="AG504" s="8"/>
      <c r="AH504" s="8"/>
      <c r="AI504" s="8"/>
      <c r="AJ504" s="8"/>
      <c r="AK504" s="8"/>
      <c r="AL504" s="8"/>
      <c r="AM504" s="8"/>
      <c r="AN504" s="8"/>
      <c r="AO504" s="8"/>
      <c r="AP504" s="8"/>
      <c r="AQ504" s="8"/>
      <c r="AR504" s="8"/>
      <c r="AS504" s="7"/>
      <c r="AT504" s="7"/>
      <c r="AU504" s="7"/>
      <c r="AV504" s="7"/>
      <c r="AW504" s="7"/>
      <c r="AX504" s="7"/>
      <c r="AY504" s="7"/>
      <c r="AZ504" s="7"/>
      <c r="BA504" s="7"/>
      <c r="BB504" s="7"/>
      <c r="BC504" s="7"/>
      <c r="BD504" s="7"/>
      <c r="BE504" s="7"/>
      <c r="BF504" s="7"/>
      <c r="BG504" s="7"/>
      <c r="BH504" s="7"/>
      <c r="BI504" s="7"/>
      <c r="BJ504" s="7"/>
      <c r="BK504" s="7"/>
      <c r="BL504" s="7"/>
      <c r="BM504" s="7"/>
      <c r="BN504" s="7"/>
    </row>
    <row r="505" spans="1:66" s="5" customFormat="1" hidden="1">
      <c r="A505" s="106"/>
      <c r="B505" s="99"/>
      <c r="C505" s="99"/>
      <c r="D505" s="160" t="s">
        <v>963</v>
      </c>
      <c r="E505" s="89">
        <f>+F505+I505</f>
        <v>0</v>
      </c>
      <c r="F505" s="89"/>
      <c r="G505" s="89"/>
      <c r="H505" s="89"/>
      <c r="I505" s="89"/>
      <c r="J505" s="89">
        <f>+L505+O505</f>
        <v>0</v>
      </c>
      <c r="K505" s="89"/>
      <c r="L505" s="89"/>
      <c r="M505" s="89"/>
      <c r="N505" s="89"/>
      <c r="O505" s="89"/>
      <c r="P505" s="89">
        <f>+E505+J505</f>
        <v>0</v>
      </c>
      <c r="Q505" s="131">
        <f>+P505</f>
        <v>0</v>
      </c>
      <c r="R505" s="15"/>
      <c r="S505" s="34"/>
      <c r="T505" s="34"/>
      <c r="U505" s="34"/>
      <c r="V505" s="34"/>
      <c r="W505" s="15"/>
      <c r="X505" s="8"/>
      <c r="Y505" s="8"/>
      <c r="Z505" s="8"/>
      <c r="AA505" s="8"/>
      <c r="AB505" s="8"/>
      <c r="AC505" s="8"/>
      <c r="AD505" s="8"/>
      <c r="AE505" s="8"/>
      <c r="AF505" s="8"/>
      <c r="AG505" s="8"/>
      <c r="AH505" s="8"/>
      <c r="AI505" s="8"/>
      <c r="AJ505" s="8"/>
      <c r="AK505" s="8"/>
      <c r="AL505" s="8"/>
      <c r="AM505" s="8"/>
      <c r="AN505" s="8"/>
      <c r="AO505" s="8"/>
      <c r="AP505" s="8"/>
      <c r="AQ505" s="8"/>
      <c r="AR505" s="8"/>
      <c r="AS505" s="7"/>
      <c r="AT505" s="7"/>
      <c r="AU505" s="7"/>
      <c r="AV505" s="7"/>
      <c r="AW505" s="7"/>
      <c r="AX505" s="7"/>
      <c r="AY505" s="7"/>
      <c r="AZ505" s="7"/>
      <c r="BA505" s="7"/>
      <c r="BB505" s="7"/>
      <c r="BC505" s="7"/>
      <c r="BD505" s="7"/>
      <c r="BE505" s="7"/>
      <c r="BF505" s="7"/>
      <c r="BG505" s="7"/>
      <c r="BH505" s="7"/>
      <c r="BI505" s="7"/>
      <c r="BJ505" s="7"/>
      <c r="BK505" s="7"/>
      <c r="BL505" s="7"/>
      <c r="BM505" s="7"/>
      <c r="BN505" s="7"/>
    </row>
    <row r="506" spans="1:66" s="5" customFormat="1" ht="27.6" hidden="1">
      <c r="A506" s="106"/>
      <c r="B506" s="105"/>
      <c r="C506" s="105"/>
      <c r="D506" s="140" t="s">
        <v>815</v>
      </c>
      <c r="E506" s="84">
        <f>+F506+I506</f>
        <v>0</v>
      </c>
      <c r="F506" s="84"/>
      <c r="G506" s="84"/>
      <c r="H506" s="84"/>
      <c r="I506" s="84"/>
      <c r="J506" s="84">
        <f>+L506+O506</f>
        <v>0</v>
      </c>
      <c r="K506" s="84"/>
      <c r="L506" s="84"/>
      <c r="M506" s="84"/>
      <c r="N506" s="84"/>
      <c r="O506" s="84"/>
      <c r="P506" s="84">
        <f>+E506+J506</f>
        <v>0</v>
      </c>
      <c r="Q506" s="131">
        <f>+P506</f>
        <v>0</v>
      </c>
      <c r="R506" s="15"/>
      <c r="S506" s="34"/>
      <c r="T506" s="34"/>
      <c r="U506" s="34"/>
      <c r="V506" s="34"/>
      <c r="W506" s="15"/>
      <c r="X506" s="8"/>
      <c r="Y506" s="8"/>
      <c r="Z506" s="8"/>
      <c r="AA506" s="8"/>
      <c r="AB506" s="8"/>
      <c r="AC506" s="8"/>
      <c r="AD506" s="8"/>
      <c r="AE506" s="8"/>
      <c r="AF506" s="8"/>
      <c r="AG506" s="8"/>
      <c r="AH506" s="8"/>
      <c r="AI506" s="8"/>
      <c r="AJ506" s="8"/>
      <c r="AK506" s="8"/>
      <c r="AL506" s="8"/>
      <c r="AM506" s="8"/>
      <c r="AN506" s="8"/>
      <c r="AO506" s="8"/>
      <c r="AP506" s="8"/>
      <c r="AQ506" s="8"/>
      <c r="AR506" s="8"/>
      <c r="AS506" s="7"/>
      <c r="AT506" s="7"/>
      <c r="AU506" s="7"/>
      <c r="AV506" s="7"/>
      <c r="AW506" s="7"/>
      <c r="AX506" s="7"/>
      <c r="AY506" s="7"/>
      <c r="AZ506" s="7"/>
      <c r="BA506" s="7"/>
      <c r="BB506" s="7"/>
      <c r="BC506" s="7"/>
      <c r="BD506" s="7"/>
      <c r="BE506" s="7"/>
      <c r="BF506" s="7"/>
      <c r="BG506" s="7"/>
      <c r="BH506" s="7"/>
      <c r="BI506" s="7"/>
      <c r="BJ506" s="7"/>
      <c r="BK506" s="7"/>
      <c r="BL506" s="7"/>
      <c r="BM506" s="7"/>
      <c r="BN506" s="7"/>
    </row>
    <row r="507" spans="1:66" s="5" customFormat="1" ht="41.4" hidden="1">
      <c r="A507" s="106"/>
      <c r="B507" s="105"/>
      <c r="C507" s="105"/>
      <c r="D507" s="152" t="s">
        <v>422</v>
      </c>
      <c r="E507" s="84">
        <f>+F507+I507</f>
        <v>0</v>
      </c>
      <c r="F507" s="84"/>
      <c r="G507" s="84"/>
      <c r="H507" s="84"/>
      <c r="I507" s="84"/>
      <c r="J507" s="84">
        <f>+L507+O507</f>
        <v>0</v>
      </c>
      <c r="K507" s="84"/>
      <c r="L507" s="84"/>
      <c r="M507" s="84"/>
      <c r="N507" s="84"/>
      <c r="O507" s="84"/>
      <c r="P507" s="84">
        <f>+E507+J507</f>
        <v>0</v>
      </c>
      <c r="Q507" s="131">
        <f>+P507</f>
        <v>0</v>
      </c>
      <c r="R507" s="15"/>
      <c r="S507" s="34"/>
      <c r="T507" s="34"/>
      <c r="U507" s="34"/>
      <c r="V507" s="34"/>
      <c r="W507" s="15"/>
      <c r="X507" s="8"/>
      <c r="Y507" s="8"/>
      <c r="Z507" s="8"/>
      <c r="AA507" s="8"/>
      <c r="AB507" s="8"/>
      <c r="AC507" s="8"/>
      <c r="AD507" s="8"/>
      <c r="AE507" s="8"/>
      <c r="AF507" s="8"/>
      <c r="AG507" s="8"/>
      <c r="AH507" s="8"/>
      <c r="AI507" s="8"/>
      <c r="AJ507" s="8"/>
      <c r="AK507" s="8"/>
      <c r="AL507" s="8"/>
      <c r="AM507" s="8"/>
      <c r="AN507" s="8"/>
      <c r="AO507" s="8"/>
      <c r="AP507" s="8"/>
      <c r="AQ507" s="8"/>
      <c r="AR507" s="8"/>
      <c r="AS507" s="7"/>
      <c r="AT507" s="7"/>
      <c r="AU507" s="7"/>
      <c r="AV507" s="7"/>
      <c r="AW507" s="7"/>
      <c r="AX507" s="7"/>
      <c r="AY507" s="7"/>
      <c r="AZ507" s="7"/>
      <c r="BA507" s="7"/>
      <c r="BB507" s="7"/>
      <c r="BC507" s="7"/>
      <c r="BD507" s="7"/>
      <c r="BE507" s="7"/>
      <c r="BF507" s="7"/>
      <c r="BG507" s="7"/>
      <c r="BH507" s="7"/>
      <c r="BI507" s="7"/>
      <c r="BJ507" s="7"/>
      <c r="BK507" s="7"/>
      <c r="BL507" s="7"/>
      <c r="BM507" s="7"/>
      <c r="BN507" s="7"/>
    </row>
    <row r="508" spans="1:66" s="5" customFormat="1" ht="52.5" hidden="1" customHeight="1">
      <c r="A508" s="111">
        <v>3719770</v>
      </c>
      <c r="B508" s="111" t="s">
        <v>951</v>
      </c>
      <c r="C508" s="111" t="s">
        <v>38</v>
      </c>
      <c r="D508" s="4" t="s">
        <v>881</v>
      </c>
      <c r="E508" s="124">
        <f t="shared" ref="E508:E538" si="115">+F508+I508</f>
        <v>0</v>
      </c>
      <c r="F508" s="212">
        <f>8000000-8000000</f>
        <v>0</v>
      </c>
      <c r="G508" s="124"/>
      <c r="H508" s="124"/>
      <c r="I508" s="124"/>
      <c r="J508" s="124">
        <f t="shared" si="113"/>
        <v>0</v>
      </c>
      <c r="K508" s="124"/>
      <c r="L508" s="124"/>
      <c r="M508" s="124"/>
      <c r="N508" s="124"/>
      <c r="O508" s="124"/>
      <c r="P508" s="124">
        <f t="shared" si="112"/>
        <v>0</v>
      </c>
      <c r="Q508" s="131">
        <f>+P508</f>
        <v>0</v>
      </c>
      <c r="R508" s="15"/>
      <c r="S508" s="34"/>
      <c r="T508" s="34"/>
      <c r="U508" s="34"/>
      <c r="V508" s="34"/>
      <c r="W508" s="15"/>
      <c r="X508" s="8"/>
      <c r="Y508" s="8"/>
      <c r="Z508" s="8"/>
      <c r="AA508" s="8"/>
      <c r="AB508" s="8"/>
      <c r="AC508" s="8"/>
      <c r="AD508" s="8"/>
      <c r="AE508" s="8"/>
      <c r="AF508" s="8"/>
      <c r="AG508" s="8"/>
      <c r="AH508" s="8"/>
      <c r="AI508" s="8"/>
      <c r="AJ508" s="8"/>
      <c r="AK508" s="8"/>
      <c r="AL508" s="8"/>
      <c r="AM508" s="8"/>
      <c r="AN508" s="8"/>
      <c r="AO508" s="8"/>
      <c r="AP508" s="8"/>
      <c r="AQ508" s="8"/>
      <c r="AR508" s="8"/>
      <c r="AS508" s="7"/>
      <c r="AT508" s="7"/>
      <c r="AU508" s="7"/>
      <c r="AV508" s="7"/>
      <c r="AW508" s="7"/>
      <c r="AX508" s="7"/>
      <c r="AY508" s="7"/>
      <c r="AZ508" s="7"/>
      <c r="BA508" s="7"/>
      <c r="BB508" s="7"/>
      <c r="BC508" s="7"/>
      <c r="BD508" s="7"/>
      <c r="BE508" s="7"/>
      <c r="BF508" s="7"/>
      <c r="BG508" s="7"/>
      <c r="BH508" s="7"/>
      <c r="BI508" s="7"/>
      <c r="BJ508" s="7"/>
      <c r="BK508" s="7"/>
      <c r="BL508" s="7"/>
      <c r="BM508" s="7"/>
      <c r="BN508" s="7"/>
    </row>
    <row r="509" spans="1:66" s="5" customFormat="1" ht="29.4" hidden="1" customHeight="1">
      <c r="A509" s="106"/>
      <c r="B509" s="106"/>
      <c r="C509" s="106"/>
      <c r="D509" s="140" t="s">
        <v>33</v>
      </c>
      <c r="E509" s="87">
        <f t="shared" si="115"/>
        <v>0</v>
      </c>
      <c r="F509" s="87"/>
      <c r="G509" s="87"/>
      <c r="H509" s="87"/>
      <c r="I509" s="87"/>
      <c r="J509" s="87">
        <f t="shared" si="113"/>
        <v>0</v>
      </c>
      <c r="K509" s="87"/>
      <c r="L509" s="87"/>
      <c r="M509" s="87"/>
      <c r="N509" s="87"/>
      <c r="O509" s="87"/>
      <c r="P509" s="87">
        <f t="shared" si="112"/>
        <v>0</v>
      </c>
      <c r="Q509" s="131">
        <f t="shared" si="114"/>
        <v>0</v>
      </c>
      <c r="R509" s="15"/>
      <c r="S509" s="34"/>
      <c r="T509" s="34"/>
      <c r="U509" s="34"/>
      <c r="V509" s="34"/>
      <c r="W509" s="15"/>
      <c r="X509" s="8"/>
      <c r="Y509" s="8"/>
      <c r="Z509" s="8"/>
      <c r="AA509" s="8"/>
      <c r="AB509" s="8"/>
      <c r="AC509" s="8"/>
      <c r="AD509" s="8"/>
      <c r="AE509" s="8"/>
      <c r="AF509" s="8"/>
      <c r="AG509" s="8"/>
      <c r="AH509" s="8"/>
      <c r="AI509" s="8"/>
      <c r="AJ509" s="8"/>
      <c r="AK509" s="8"/>
      <c r="AL509" s="8"/>
      <c r="AM509" s="8"/>
      <c r="AN509" s="8"/>
      <c r="AO509" s="8"/>
      <c r="AP509" s="8"/>
      <c r="AQ509" s="8"/>
      <c r="AR509" s="8"/>
      <c r="AS509" s="7"/>
      <c r="AT509" s="7"/>
      <c r="AU509" s="7"/>
      <c r="AV509" s="7"/>
      <c r="AW509" s="7"/>
      <c r="AX509" s="7"/>
      <c r="AY509" s="7"/>
      <c r="AZ509" s="7"/>
      <c r="BA509" s="7"/>
      <c r="BB509" s="7"/>
      <c r="BC509" s="7"/>
      <c r="BD509" s="7"/>
      <c r="BE509" s="7"/>
      <c r="BF509" s="7"/>
      <c r="BG509" s="7"/>
      <c r="BH509" s="7"/>
      <c r="BI509" s="7"/>
      <c r="BJ509" s="7"/>
      <c r="BK509" s="7"/>
      <c r="BL509" s="7"/>
      <c r="BM509" s="7"/>
      <c r="BN509" s="7"/>
    </row>
    <row r="510" spans="1:66" s="5" customFormat="1" ht="64.2" hidden="1" customHeight="1">
      <c r="A510" s="106"/>
      <c r="B510" s="106"/>
      <c r="C510" s="106"/>
      <c r="D510" s="140" t="s">
        <v>460</v>
      </c>
      <c r="E510" s="92">
        <f t="shared" si="115"/>
        <v>0</v>
      </c>
      <c r="F510" s="92"/>
      <c r="G510" s="92"/>
      <c r="H510" s="92"/>
      <c r="I510" s="92"/>
      <c r="J510" s="87">
        <f t="shared" si="113"/>
        <v>0</v>
      </c>
      <c r="K510" s="92"/>
      <c r="L510" s="92"/>
      <c r="M510" s="92"/>
      <c r="N510" s="92"/>
      <c r="O510" s="92">
        <f>2767751-2767751</f>
        <v>0</v>
      </c>
      <c r="P510" s="87">
        <f t="shared" si="112"/>
        <v>0</v>
      </c>
      <c r="Q510" s="131">
        <f t="shared" si="114"/>
        <v>0</v>
      </c>
      <c r="R510" s="15"/>
      <c r="S510" s="34"/>
      <c r="T510" s="34"/>
      <c r="U510" s="34"/>
      <c r="V510" s="34"/>
      <c r="W510" s="15"/>
      <c r="X510" s="8"/>
      <c r="Y510" s="8"/>
      <c r="Z510" s="8"/>
      <c r="AA510" s="8"/>
      <c r="AB510" s="8"/>
      <c r="AC510" s="8"/>
      <c r="AD510" s="8"/>
      <c r="AE510" s="8"/>
      <c r="AF510" s="8"/>
      <c r="AG510" s="8"/>
      <c r="AH510" s="8"/>
      <c r="AI510" s="8"/>
      <c r="AJ510" s="8"/>
      <c r="AK510" s="8"/>
      <c r="AL510" s="8"/>
      <c r="AM510" s="8"/>
      <c r="AN510" s="8"/>
      <c r="AO510" s="8"/>
      <c r="AP510" s="8"/>
      <c r="AQ510" s="8"/>
      <c r="AR510" s="8"/>
      <c r="AS510" s="7"/>
      <c r="AT510" s="7"/>
      <c r="AU510" s="7"/>
      <c r="AV510" s="7"/>
      <c r="AW510" s="7"/>
      <c r="AX510" s="7"/>
      <c r="AY510" s="7"/>
      <c r="AZ510" s="7"/>
      <c r="BA510" s="7"/>
      <c r="BB510" s="7"/>
      <c r="BC510" s="7"/>
      <c r="BD510" s="7"/>
      <c r="BE510" s="7"/>
      <c r="BF510" s="7"/>
      <c r="BG510" s="7"/>
      <c r="BH510" s="7"/>
      <c r="BI510" s="7"/>
      <c r="BJ510" s="7"/>
      <c r="BK510" s="7"/>
      <c r="BL510" s="7"/>
      <c r="BM510" s="7"/>
      <c r="BN510" s="7"/>
    </row>
    <row r="511" spans="1:66" s="5" customFormat="1" ht="27.6" hidden="1">
      <c r="A511" s="106"/>
      <c r="B511" s="105"/>
      <c r="C511" s="105"/>
      <c r="D511" s="160" t="s">
        <v>414</v>
      </c>
      <c r="E511" s="92">
        <f t="shared" si="115"/>
        <v>0</v>
      </c>
      <c r="F511" s="92"/>
      <c r="G511" s="92"/>
      <c r="H511" s="92"/>
      <c r="I511" s="92"/>
      <c r="J511" s="87">
        <f t="shared" si="113"/>
        <v>0</v>
      </c>
      <c r="K511" s="93">
        <f>519224-519224</f>
        <v>0</v>
      </c>
      <c r="L511" s="93">
        <f>519224-519224</f>
        <v>0</v>
      </c>
      <c r="M511" s="93"/>
      <c r="N511" s="93"/>
      <c r="O511" s="93"/>
      <c r="P511" s="87">
        <f t="shared" si="112"/>
        <v>0</v>
      </c>
      <c r="Q511" s="131">
        <f t="shared" si="114"/>
        <v>0</v>
      </c>
      <c r="R511" s="15"/>
      <c r="S511" s="34"/>
      <c r="T511" s="34"/>
      <c r="U511" s="34"/>
      <c r="V511" s="34"/>
      <c r="W511" s="15"/>
      <c r="X511" s="8"/>
      <c r="Y511" s="8"/>
      <c r="Z511" s="8"/>
      <c r="AA511" s="8"/>
      <c r="AB511" s="8"/>
      <c r="AC511" s="8"/>
      <c r="AD511" s="8"/>
      <c r="AE511" s="8"/>
      <c r="AF511" s="8"/>
      <c r="AG511" s="8"/>
      <c r="AH511" s="8"/>
      <c r="AI511" s="8"/>
      <c r="AJ511" s="8"/>
      <c r="AK511" s="8"/>
      <c r="AL511" s="8"/>
      <c r="AM511" s="8"/>
      <c r="AN511" s="8"/>
      <c r="AO511" s="8"/>
      <c r="AP511" s="8"/>
      <c r="AQ511" s="8"/>
      <c r="AR511" s="8"/>
      <c r="AS511" s="7"/>
      <c r="AT511" s="7"/>
      <c r="AU511" s="7"/>
      <c r="AV511" s="7"/>
      <c r="AW511" s="7"/>
      <c r="AX511" s="7"/>
      <c r="AY511" s="7"/>
      <c r="AZ511" s="7"/>
      <c r="BA511" s="7"/>
      <c r="BB511" s="7"/>
      <c r="BC511" s="7"/>
      <c r="BD511" s="7"/>
      <c r="BE511" s="7"/>
      <c r="BF511" s="7"/>
      <c r="BG511" s="7"/>
      <c r="BH511" s="7"/>
      <c r="BI511" s="7"/>
      <c r="BJ511" s="7"/>
      <c r="BK511" s="7"/>
      <c r="BL511" s="7"/>
      <c r="BM511" s="7"/>
      <c r="BN511" s="7"/>
    </row>
    <row r="512" spans="1:66" s="5" customFormat="1" hidden="1">
      <c r="A512" s="106"/>
      <c r="B512" s="105"/>
      <c r="C512" s="105"/>
      <c r="D512" s="160" t="s">
        <v>587</v>
      </c>
      <c r="E512" s="92">
        <f t="shared" si="115"/>
        <v>0</v>
      </c>
      <c r="F512" s="92"/>
      <c r="G512" s="92"/>
      <c r="H512" s="92"/>
      <c r="I512" s="92"/>
      <c r="J512" s="87">
        <f t="shared" si="113"/>
        <v>0</v>
      </c>
      <c r="K512" s="93"/>
      <c r="L512" s="93"/>
      <c r="M512" s="93"/>
      <c r="N512" s="93"/>
      <c r="O512" s="93"/>
      <c r="P512" s="87">
        <f t="shared" si="112"/>
        <v>0</v>
      </c>
      <c r="Q512" s="131">
        <f t="shared" si="114"/>
        <v>0</v>
      </c>
      <c r="R512" s="15"/>
      <c r="S512" s="34"/>
      <c r="T512" s="34"/>
      <c r="U512" s="34"/>
      <c r="V512" s="34"/>
      <c r="W512" s="15"/>
      <c r="X512" s="8"/>
      <c r="Y512" s="8"/>
      <c r="Z512" s="8"/>
      <c r="AA512" s="8"/>
      <c r="AB512" s="8"/>
      <c r="AC512" s="8"/>
      <c r="AD512" s="8"/>
      <c r="AE512" s="8"/>
      <c r="AF512" s="8"/>
      <c r="AG512" s="8"/>
      <c r="AH512" s="8"/>
      <c r="AI512" s="8"/>
      <c r="AJ512" s="8"/>
      <c r="AK512" s="8"/>
      <c r="AL512" s="8"/>
      <c r="AM512" s="8"/>
      <c r="AN512" s="8"/>
      <c r="AO512" s="8"/>
      <c r="AP512" s="8"/>
      <c r="AQ512" s="8"/>
      <c r="AR512" s="8"/>
      <c r="AS512" s="7"/>
      <c r="AT512" s="7"/>
      <c r="AU512" s="7"/>
      <c r="AV512" s="7"/>
      <c r="AW512" s="7"/>
      <c r="AX512" s="7"/>
      <c r="AY512" s="7"/>
      <c r="AZ512" s="7"/>
      <c r="BA512" s="7"/>
      <c r="BB512" s="7"/>
      <c r="BC512" s="7"/>
      <c r="BD512" s="7"/>
      <c r="BE512" s="7"/>
      <c r="BF512" s="7"/>
      <c r="BG512" s="7"/>
      <c r="BH512" s="7"/>
      <c r="BI512" s="7"/>
      <c r="BJ512" s="7"/>
      <c r="BK512" s="7"/>
      <c r="BL512" s="7"/>
      <c r="BM512" s="7"/>
      <c r="BN512" s="7"/>
    </row>
    <row r="513" spans="1:66" s="5" customFormat="1" ht="27.6" hidden="1">
      <c r="A513" s="106"/>
      <c r="B513" s="105"/>
      <c r="C513" s="105"/>
      <c r="D513" s="160" t="s">
        <v>969</v>
      </c>
      <c r="E513" s="92">
        <f t="shared" si="115"/>
        <v>0</v>
      </c>
      <c r="F513" s="92"/>
      <c r="G513" s="92"/>
      <c r="H513" s="92"/>
      <c r="I513" s="92"/>
      <c r="J513" s="87">
        <f t="shared" si="113"/>
        <v>0</v>
      </c>
      <c r="K513" s="93"/>
      <c r="L513" s="93"/>
      <c r="M513" s="93"/>
      <c r="N513" s="93"/>
      <c r="O513" s="93"/>
      <c r="P513" s="87">
        <f t="shared" si="112"/>
        <v>0</v>
      </c>
      <c r="Q513" s="131">
        <f t="shared" si="114"/>
        <v>0</v>
      </c>
      <c r="R513" s="15"/>
      <c r="S513" s="34"/>
      <c r="T513" s="34"/>
      <c r="U513" s="34"/>
      <c r="V513" s="34"/>
      <c r="W513" s="15"/>
      <c r="X513" s="8"/>
      <c r="Y513" s="8"/>
      <c r="Z513" s="8"/>
      <c r="AA513" s="8"/>
      <c r="AB513" s="8"/>
      <c r="AC513" s="8"/>
      <c r="AD513" s="8"/>
      <c r="AE513" s="8"/>
      <c r="AF513" s="8"/>
      <c r="AG513" s="8"/>
      <c r="AH513" s="8"/>
      <c r="AI513" s="8"/>
      <c r="AJ513" s="8"/>
      <c r="AK513" s="8"/>
      <c r="AL513" s="8"/>
      <c r="AM513" s="8"/>
      <c r="AN513" s="8"/>
      <c r="AO513" s="8"/>
      <c r="AP513" s="8"/>
      <c r="AQ513" s="8"/>
      <c r="AR513" s="8"/>
      <c r="AS513" s="7"/>
      <c r="AT513" s="7"/>
      <c r="AU513" s="7"/>
      <c r="AV513" s="7"/>
      <c r="AW513" s="7"/>
      <c r="AX513" s="7"/>
      <c r="AY513" s="7"/>
      <c r="AZ513" s="7"/>
      <c r="BA513" s="7"/>
      <c r="BB513" s="7"/>
      <c r="BC513" s="7"/>
      <c r="BD513" s="7"/>
      <c r="BE513" s="7"/>
      <c r="BF513" s="7"/>
      <c r="BG513" s="7"/>
      <c r="BH513" s="7"/>
      <c r="BI513" s="7"/>
      <c r="BJ513" s="7"/>
      <c r="BK513" s="7"/>
      <c r="BL513" s="7"/>
      <c r="BM513" s="7"/>
      <c r="BN513" s="7"/>
    </row>
    <row r="514" spans="1:66" s="5" customFormat="1" ht="55.2" hidden="1">
      <c r="A514" s="106"/>
      <c r="B514" s="105"/>
      <c r="C514" s="105"/>
      <c r="D514" s="160" t="s">
        <v>535</v>
      </c>
      <c r="E514" s="92">
        <f t="shared" si="115"/>
        <v>0</v>
      </c>
      <c r="F514" s="92"/>
      <c r="G514" s="92"/>
      <c r="H514" s="92"/>
      <c r="I514" s="92"/>
      <c r="J514" s="87">
        <f t="shared" si="113"/>
        <v>0</v>
      </c>
      <c r="K514" s="93"/>
      <c r="L514" s="93"/>
      <c r="M514" s="93"/>
      <c r="N514" s="93"/>
      <c r="O514" s="93"/>
      <c r="P514" s="87">
        <f t="shared" si="112"/>
        <v>0</v>
      </c>
      <c r="Q514" s="131">
        <f t="shared" si="114"/>
        <v>0</v>
      </c>
      <c r="R514" s="15"/>
      <c r="S514" s="34"/>
      <c r="T514" s="34"/>
      <c r="U514" s="34"/>
      <c r="V514" s="34"/>
      <c r="W514" s="15"/>
      <c r="X514" s="8"/>
      <c r="Y514" s="8"/>
      <c r="Z514" s="8"/>
      <c r="AA514" s="8"/>
      <c r="AB514" s="8"/>
      <c r="AC514" s="8"/>
      <c r="AD514" s="8"/>
      <c r="AE514" s="8"/>
      <c r="AF514" s="8"/>
      <c r="AG514" s="8"/>
      <c r="AH514" s="8"/>
      <c r="AI514" s="8"/>
      <c r="AJ514" s="8"/>
      <c r="AK514" s="8"/>
      <c r="AL514" s="8"/>
      <c r="AM514" s="8"/>
      <c r="AN514" s="8"/>
      <c r="AO514" s="8"/>
      <c r="AP514" s="8"/>
      <c r="AQ514" s="8"/>
      <c r="AR514" s="8"/>
      <c r="AS514" s="7"/>
      <c r="AT514" s="7"/>
      <c r="AU514" s="7"/>
      <c r="AV514" s="7"/>
      <c r="AW514" s="7"/>
      <c r="AX514" s="7"/>
      <c r="AY514" s="7"/>
      <c r="AZ514" s="7"/>
      <c r="BA514" s="7"/>
      <c r="BB514" s="7"/>
      <c r="BC514" s="7"/>
      <c r="BD514" s="7"/>
      <c r="BE514" s="7"/>
      <c r="BF514" s="7"/>
      <c r="BG514" s="7"/>
      <c r="BH514" s="7"/>
      <c r="BI514" s="7"/>
      <c r="BJ514" s="7"/>
      <c r="BK514" s="7"/>
      <c r="BL514" s="7"/>
      <c r="BM514" s="7"/>
      <c r="BN514" s="7"/>
    </row>
    <row r="515" spans="1:66" s="5" customFormat="1" hidden="1">
      <c r="A515" s="106"/>
      <c r="B515" s="105"/>
      <c r="C515" s="105"/>
      <c r="D515" s="160" t="s">
        <v>536</v>
      </c>
      <c r="E515" s="92">
        <f t="shared" si="115"/>
        <v>0</v>
      </c>
      <c r="F515" s="92"/>
      <c r="G515" s="92"/>
      <c r="H515" s="92"/>
      <c r="I515" s="92"/>
      <c r="J515" s="87">
        <f t="shared" si="113"/>
        <v>0</v>
      </c>
      <c r="K515" s="93"/>
      <c r="L515" s="93"/>
      <c r="M515" s="93"/>
      <c r="N515" s="93"/>
      <c r="O515" s="93"/>
      <c r="P515" s="87">
        <f t="shared" si="112"/>
        <v>0</v>
      </c>
      <c r="Q515" s="131">
        <f t="shared" si="114"/>
        <v>0</v>
      </c>
      <c r="R515" s="15"/>
      <c r="S515" s="34"/>
      <c r="T515" s="34"/>
      <c r="U515" s="34"/>
      <c r="V515" s="34"/>
      <c r="W515" s="15"/>
      <c r="X515" s="8"/>
      <c r="Y515" s="8"/>
      <c r="Z515" s="8"/>
      <c r="AA515" s="8"/>
      <c r="AB515" s="8"/>
      <c r="AC515" s="8"/>
      <c r="AD515" s="8"/>
      <c r="AE515" s="8"/>
      <c r="AF515" s="8"/>
      <c r="AG515" s="8"/>
      <c r="AH515" s="8"/>
      <c r="AI515" s="8"/>
      <c r="AJ515" s="8"/>
      <c r="AK515" s="8"/>
      <c r="AL515" s="8"/>
      <c r="AM515" s="8"/>
      <c r="AN515" s="8"/>
      <c r="AO515" s="8"/>
      <c r="AP515" s="8"/>
      <c r="AQ515" s="8"/>
      <c r="AR515" s="8"/>
      <c r="AS515" s="7"/>
      <c r="AT515" s="7"/>
      <c r="AU515" s="7"/>
      <c r="AV515" s="7"/>
      <c r="AW515" s="7"/>
      <c r="AX515" s="7"/>
      <c r="AY515" s="7"/>
      <c r="AZ515" s="7"/>
      <c r="BA515" s="7"/>
      <c r="BB515" s="7"/>
      <c r="BC515" s="7"/>
      <c r="BD515" s="7"/>
      <c r="BE515" s="7"/>
      <c r="BF515" s="7"/>
      <c r="BG515" s="7"/>
      <c r="BH515" s="7"/>
      <c r="BI515" s="7"/>
      <c r="BJ515" s="7"/>
      <c r="BK515" s="7"/>
      <c r="BL515" s="7"/>
      <c r="BM515" s="7"/>
      <c r="BN515" s="7"/>
    </row>
    <row r="516" spans="1:66" s="5" customFormat="1" ht="55.2" hidden="1">
      <c r="A516" s="106"/>
      <c r="B516" s="105"/>
      <c r="C516" s="105"/>
      <c r="D516" s="170" t="s">
        <v>368</v>
      </c>
      <c r="E516" s="92">
        <f t="shared" si="115"/>
        <v>0</v>
      </c>
      <c r="F516" s="92"/>
      <c r="G516" s="92"/>
      <c r="H516" s="92"/>
      <c r="I516" s="92"/>
      <c r="J516" s="87">
        <f t="shared" si="113"/>
        <v>0</v>
      </c>
      <c r="K516" s="93"/>
      <c r="L516" s="93"/>
      <c r="M516" s="93"/>
      <c r="N516" s="93"/>
      <c r="O516" s="93"/>
      <c r="P516" s="87">
        <f t="shared" si="112"/>
        <v>0</v>
      </c>
      <c r="Q516" s="131">
        <f t="shared" si="114"/>
        <v>0</v>
      </c>
      <c r="R516" s="15"/>
      <c r="S516" s="34"/>
      <c r="T516" s="34"/>
      <c r="U516" s="34"/>
      <c r="V516" s="34"/>
      <c r="W516" s="15"/>
      <c r="X516" s="8"/>
      <c r="Y516" s="8"/>
      <c r="Z516" s="8"/>
      <c r="AA516" s="8"/>
      <c r="AB516" s="8"/>
      <c r="AC516" s="8"/>
      <c r="AD516" s="8"/>
      <c r="AE516" s="8"/>
      <c r="AF516" s="8"/>
      <c r="AG516" s="8"/>
      <c r="AH516" s="8"/>
      <c r="AI516" s="8"/>
      <c r="AJ516" s="8"/>
      <c r="AK516" s="8"/>
      <c r="AL516" s="8"/>
      <c r="AM516" s="8"/>
      <c r="AN516" s="8"/>
      <c r="AO516" s="8"/>
      <c r="AP516" s="8"/>
      <c r="AQ516" s="8"/>
      <c r="AR516" s="8"/>
      <c r="AS516" s="7"/>
      <c r="AT516" s="7"/>
      <c r="AU516" s="7"/>
      <c r="AV516" s="7"/>
      <c r="AW516" s="7"/>
      <c r="AX516" s="7"/>
      <c r="AY516" s="7"/>
      <c r="AZ516" s="7"/>
      <c r="BA516" s="7"/>
      <c r="BB516" s="7"/>
      <c r="BC516" s="7"/>
      <c r="BD516" s="7"/>
      <c r="BE516" s="7"/>
      <c r="BF516" s="7"/>
      <c r="BG516" s="7"/>
      <c r="BH516" s="7"/>
      <c r="BI516" s="7"/>
      <c r="BJ516" s="7"/>
      <c r="BK516" s="7"/>
      <c r="BL516" s="7"/>
      <c r="BM516" s="7"/>
      <c r="BN516" s="7"/>
    </row>
    <row r="517" spans="1:66" s="5" customFormat="1" ht="69" hidden="1">
      <c r="A517" s="106"/>
      <c r="B517" s="105"/>
      <c r="C517" s="105"/>
      <c r="D517" s="170" t="s">
        <v>179</v>
      </c>
      <c r="E517" s="92">
        <f t="shared" si="115"/>
        <v>0</v>
      </c>
      <c r="F517" s="92"/>
      <c r="G517" s="92"/>
      <c r="H517" s="92"/>
      <c r="I517" s="92"/>
      <c r="J517" s="87">
        <f t="shared" si="113"/>
        <v>0</v>
      </c>
      <c r="K517" s="93"/>
      <c r="L517" s="93"/>
      <c r="M517" s="93"/>
      <c r="N517" s="93"/>
      <c r="O517" s="93"/>
      <c r="P517" s="87">
        <f t="shared" si="112"/>
        <v>0</v>
      </c>
      <c r="Q517" s="131">
        <f t="shared" si="114"/>
        <v>0</v>
      </c>
      <c r="R517" s="15"/>
      <c r="S517" s="34"/>
      <c r="T517" s="34"/>
      <c r="U517" s="34"/>
      <c r="V517" s="34"/>
      <c r="W517" s="15"/>
      <c r="X517" s="8"/>
      <c r="Y517" s="8"/>
      <c r="Z517" s="8"/>
      <c r="AA517" s="8"/>
      <c r="AB517" s="8"/>
      <c r="AC517" s="8"/>
      <c r="AD517" s="8"/>
      <c r="AE517" s="8"/>
      <c r="AF517" s="8"/>
      <c r="AG517" s="8"/>
      <c r="AH517" s="8"/>
      <c r="AI517" s="8"/>
      <c r="AJ517" s="8"/>
      <c r="AK517" s="8"/>
      <c r="AL517" s="8"/>
      <c r="AM517" s="8"/>
      <c r="AN517" s="8"/>
      <c r="AO517" s="8"/>
      <c r="AP517" s="8"/>
      <c r="AQ517" s="8"/>
      <c r="AR517" s="8"/>
      <c r="AS517" s="7"/>
      <c r="AT517" s="7"/>
      <c r="AU517" s="7"/>
      <c r="AV517" s="7"/>
      <c r="AW517" s="7"/>
      <c r="AX517" s="7"/>
      <c r="AY517" s="7"/>
      <c r="AZ517" s="7"/>
      <c r="BA517" s="7"/>
      <c r="BB517" s="7"/>
      <c r="BC517" s="7"/>
      <c r="BD517" s="7"/>
      <c r="BE517" s="7"/>
      <c r="BF517" s="7"/>
      <c r="BG517" s="7"/>
      <c r="BH517" s="7"/>
      <c r="BI517" s="7"/>
      <c r="BJ517" s="7"/>
      <c r="BK517" s="7"/>
      <c r="BL517" s="7"/>
      <c r="BM517" s="7"/>
      <c r="BN517" s="7"/>
    </row>
    <row r="518" spans="1:66" s="5" customFormat="1" ht="27.6" hidden="1">
      <c r="A518" s="106"/>
      <c r="B518" s="105"/>
      <c r="C518" s="105"/>
      <c r="D518" s="170" t="s">
        <v>852</v>
      </c>
      <c r="E518" s="92">
        <f t="shared" si="115"/>
        <v>0</v>
      </c>
      <c r="F518" s="92"/>
      <c r="G518" s="92"/>
      <c r="H518" s="92"/>
      <c r="I518" s="92"/>
      <c r="J518" s="87">
        <f t="shared" si="113"/>
        <v>0</v>
      </c>
      <c r="K518" s="93"/>
      <c r="L518" s="93"/>
      <c r="M518" s="93"/>
      <c r="N518" s="93"/>
      <c r="O518" s="93"/>
      <c r="P518" s="87">
        <f t="shared" si="112"/>
        <v>0</v>
      </c>
      <c r="Q518" s="131">
        <f t="shared" si="114"/>
        <v>0</v>
      </c>
      <c r="R518" s="15"/>
      <c r="S518" s="34"/>
      <c r="T518" s="34"/>
      <c r="U518" s="34"/>
      <c r="V518" s="34"/>
      <c r="W518" s="15"/>
      <c r="X518" s="8"/>
      <c r="Y518" s="8"/>
      <c r="Z518" s="8"/>
      <c r="AA518" s="8"/>
      <c r="AB518" s="8"/>
      <c r="AC518" s="8"/>
      <c r="AD518" s="8"/>
      <c r="AE518" s="8"/>
      <c r="AF518" s="8"/>
      <c r="AG518" s="8"/>
      <c r="AH518" s="8"/>
      <c r="AI518" s="8"/>
      <c r="AJ518" s="8"/>
      <c r="AK518" s="8"/>
      <c r="AL518" s="8"/>
      <c r="AM518" s="8"/>
      <c r="AN518" s="8"/>
      <c r="AO518" s="8"/>
      <c r="AP518" s="8"/>
      <c r="AQ518" s="8"/>
      <c r="AR518" s="8"/>
      <c r="AS518" s="7"/>
      <c r="AT518" s="7"/>
      <c r="AU518" s="7"/>
      <c r="AV518" s="7"/>
      <c r="AW518" s="7"/>
      <c r="AX518" s="7"/>
      <c r="AY518" s="7"/>
      <c r="AZ518" s="7"/>
      <c r="BA518" s="7"/>
      <c r="BB518" s="7"/>
      <c r="BC518" s="7"/>
      <c r="BD518" s="7"/>
      <c r="BE518" s="7"/>
      <c r="BF518" s="7"/>
      <c r="BG518" s="7"/>
      <c r="BH518" s="7"/>
      <c r="BI518" s="7"/>
      <c r="BJ518" s="7"/>
      <c r="BK518" s="7"/>
      <c r="BL518" s="7"/>
      <c r="BM518" s="7"/>
      <c r="BN518" s="7"/>
    </row>
    <row r="519" spans="1:66" s="5" customFormat="1" ht="41.4" hidden="1">
      <c r="A519" s="106"/>
      <c r="B519" s="105"/>
      <c r="C519" s="105"/>
      <c r="D519" s="183" t="s">
        <v>903</v>
      </c>
      <c r="E519" s="92">
        <f t="shared" si="115"/>
        <v>0</v>
      </c>
      <c r="F519" s="92"/>
      <c r="G519" s="92"/>
      <c r="H519" s="92"/>
      <c r="I519" s="92"/>
      <c r="J519" s="87">
        <f t="shared" si="113"/>
        <v>0</v>
      </c>
      <c r="K519" s="93"/>
      <c r="L519" s="93"/>
      <c r="M519" s="93"/>
      <c r="N519" s="93"/>
      <c r="O519" s="93"/>
      <c r="P519" s="87">
        <f t="shared" ref="P519:P538" si="116">+E519+J519</f>
        <v>0</v>
      </c>
      <c r="Q519" s="131">
        <f t="shared" si="114"/>
        <v>0</v>
      </c>
      <c r="R519" s="15"/>
      <c r="S519" s="34"/>
      <c r="T519" s="34"/>
      <c r="U519" s="34"/>
      <c r="V519" s="34"/>
      <c r="W519" s="15"/>
      <c r="X519" s="8"/>
      <c r="Y519" s="8"/>
      <c r="Z519" s="8"/>
      <c r="AA519" s="8"/>
      <c r="AB519" s="8"/>
      <c r="AC519" s="8"/>
      <c r="AD519" s="8"/>
      <c r="AE519" s="8"/>
      <c r="AF519" s="8"/>
      <c r="AG519" s="8"/>
      <c r="AH519" s="8"/>
      <c r="AI519" s="8"/>
      <c r="AJ519" s="8"/>
      <c r="AK519" s="8"/>
      <c r="AL519" s="8"/>
      <c r="AM519" s="8"/>
      <c r="AN519" s="8"/>
      <c r="AO519" s="8"/>
      <c r="AP519" s="8"/>
      <c r="AQ519" s="8"/>
      <c r="AR519" s="8"/>
      <c r="AS519" s="7"/>
      <c r="AT519" s="7"/>
      <c r="AU519" s="7"/>
      <c r="AV519" s="7"/>
      <c r="AW519" s="7"/>
      <c r="AX519" s="7"/>
      <c r="AY519" s="7"/>
      <c r="AZ519" s="7"/>
      <c r="BA519" s="7"/>
      <c r="BB519" s="7"/>
      <c r="BC519" s="7"/>
      <c r="BD519" s="7"/>
      <c r="BE519" s="7"/>
      <c r="BF519" s="7"/>
      <c r="BG519" s="7"/>
      <c r="BH519" s="7"/>
      <c r="BI519" s="7"/>
      <c r="BJ519" s="7"/>
      <c r="BK519" s="7"/>
      <c r="BL519" s="7"/>
      <c r="BM519" s="7"/>
      <c r="BN519" s="7"/>
    </row>
    <row r="520" spans="1:66" s="5" customFormat="1" ht="55.2" hidden="1">
      <c r="A520" s="106"/>
      <c r="B520" s="105"/>
      <c r="C520" s="105"/>
      <c r="D520" s="140" t="s">
        <v>678</v>
      </c>
      <c r="E520" s="92">
        <f t="shared" si="115"/>
        <v>0</v>
      </c>
      <c r="F520" s="92"/>
      <c r="G520" s="92"/>
      <c r="H520" s="92"/>
      <c r="I520" s="92"/>
      <c r="J520" s="87">
        <f t="shared" si="113"/>
        <v>0</v>
      </c>
      <c r="K520" s="93"/>
      <c r="L520" s="93"/>
      <c r="M520" s="93"/>
      <c r="N520" s="93"/>
      <c r="O520" s="93"/>
      <c r="P520" s="87">
        <f t="shared" si="116"/>
        <v>0</v>
      </c>
      <c r="Q520" s="131">
        <f t="shared" si="114"/>
        <v>0</v>
      </c>
      <c r="R520" s="15"/>
      <c r="S520" s="34"/>
      <c r="T520" s="34"/>
      <c r="U520" s="34"/>
      <c r="V520" s="34"/>
      <c r="W520" s="15"/>
      <c r="X520" s="8"/>
      <c r="Y520" s="8"/>
      <c r="Z520" s="8"/>
      <c r="AA520" s="8"/>
      <c r="AB520" s="8"/>
      <c r="AC520" s="8"/>
      <c r="AD520" s="8"/>
      <c r="AE520" s="8"/>
      <c r="AF520" s="8"/>
      <c r="AG520" s="8"/>
      <c r="AH520" s="8"/>
      <c r="AI520" s="8"/>
      <c r="AJ520" s="8"/>
      <c r="AK520" s="8"/>
      <c r="AL520" s="8"/>
      <c r="AM520" s="8"/>
      <c r="AN520" s="8"/>
      <c r="AO520" s="8"/>
      <c r="AP520" s="8"/>
      <c r="AQ520" s="8"/>
      <c r="AR520" s="8"/>
      <c r="AS520" s="7"/>
      <c r="AT520" s="7"/>
      <c r="AU520" s="7"/>
      <c r="AV520" s="7"/>
      <c r="AW520" s="7"/>
      <c r="AX520" s="7"/>
      <c r="AY520" s="7"/>
      <c r="AZ520" s="7"/>
      <c r="BA520" s="7"/>
      <c r="BB520" s="7"/>
      <c r="BC520" s="7"/>
      <c r="BD520" s="7"/>
      <c r="BE520" s="7"/>
      <c r="BF520" s="7"/>
      <c r="BG520" s="7"/>
      <c r="BH520" s="7"/>
      <c r="BI520" s="7"/>
      <c r="BJ520" s="7"/>
      <c r="BK520" s="7"/>
      <c r="BL520" s="7"/>
      <c r="BM520" s="7"/>
      <c r="BN520" s="7"/>
    </row>
    <row r="521" spans="1:66" s="5" customFormat="1" ht="27.6" hidden="1">
      <c r="A521" s="106"/>
      <c r="B521" s="105"/>
      <c r="C521" s="105"/>
      <c r="D521" s="160" t="s">
        <v>306</v>
      </c>
      <c r="E521" s="92">
        <f t="shared" si="115"/>
        <v>0</v>
      </c>
      <c r="F521" s="92"/>
      <c r="G521" s="92"/>
      <c r="H521" s="92"/>
      <c r="I521" s="92"/>
      <c r="J521" s="87">
        <f t="shared" si="113"/>
        <v>0</v>
      </c>
      <c r="K521" s="93"/>
      <c r="L521" s="93"/>
      <c r="M521" s="93"/>
      <c r="N521" s="93"/>
      <c r="O521" s="93"/>
      <c r="P521" s="87">
        <f t="shared" si="116"/>
        <v>0</v>
      </c>
      <c r="Q521" s="131">
        <f t="shared" si="114"/>
        <v>0</v>
      </c>
      <c r="R521" s="15"/>
      <c r="S521" s="34"/>
      <c r="T521" s="34"/>
      <c r="U521" s="34"/>
      <c r="V521" s="34"/>
      <c r="W521" s="15"/>
      <c r="X521" s="8"/>
      <c r="Y521" s="8"/>
      <c r="Z521" s="8"/>
      <c r="AA521" s="8"/>
      <c r="AB521" s="8"/>
      <c r="AC521" s="8"/>
      <c r="AD521" s="8"/>
      <c r="AE521" s="8"/>
      <c r="AF521" s="8"/>
      <c r="AG521" s="8"/>
      <c r="AH521" s="8"/>
      <c r="AI521" s="8"/>
      <c r="AJ521" s="8"/>
      <c r="AK521" s="8"/>
      <c r="AL521" s="8"/>
      <c r="AM521" s="8"/>
      <c r="AN521" s="8"/>
      <c r="AO521" s="8"/>
      <c r="AP521" s="8"/>
      <c r="AQ521" s="8"/>
      <c r="AR521" s="8"/>
      <c r="AS521" s="7"/>
      <c r="AT521" s="7"/>
      <c r="AU521" s="7"/>
      <c r="AV521" s="7"/>
      <c r="AW521" s="7"/>
      <c r="AX521" s="7"/>
      <c r="AY521" s="7"/>
      <c r="AZ521" s="7"/>
      <c r="BA521" s="7"/>
      <c r="BB521" s="7"/>
      <c r="BC521" s="7"/>
      <c r="BD521" s="7"/>
      <c r="BE521" s="7"/>
      <c r="BF521" s="7"/>
      <c r="BG521" s="7"/>
      <c r="BH521" s="7"/>
      <c r="BI521" s="7"/>
      <c r="BJ521" s="7"/>
      <c r="BK521" s="7"/>
      <c r="BL521" s="7"/>
      <c r="BM521" s="7"/>
      <c r="BN521" s="7"/>
    </row>
    <row r="522" spans="1:66" s="5" customFormat="1" ht="41.4" hidden="1">
      <c r="A522" s="106"/>
      <c r="B522" s="105"/>
      <c r="C522" s="105"/>
      <c r="D522" s="160" t="s">
        <v>3</v>
      </c>
      <c r="E522" s="92">
        <f t="shared" si="115"/>
        <v>0</v>
      </c>
      <c r="F522" s="92"/>
      <c r="G522" s="92"/>
      <c r="H522" s="92"/>
      <c r="I522" s="92"/>
      <c r="J522" s="87">
        <f t="shared" si="113"/>
        <v>0</v>
      </c>
      <c r="K522" s="93"/>
      <c r="L522" s="93"/>
      <c r="M522" s="93"/>
      <c r="N522" s="93"/>
      <c r="O522" s="93"/>
      <c r="P522" s="87">
        <f t="shared" si="116"/>
        <v>0</v>
      </c>
      <c r="Q522" s="131">
        <f t="shared" si="114"/>
        <v>0</v>
      </c>
      <c r="R522" s="15"/>
      <c r="S522" s="34"/>
      <c r="T522" s="34"/>
      <c r="U522" s="34"/>
      <c r="V522" s="34"/>
      <c r="W522" s="15"/>
      <c r="X522" s="8"/>
      <c r="Y522" s="8"/>
      <c r="Z522" s="8"/>
      <c r="AA522" s="8"/>
      <c r="AB522" s="8"/>
      <c r="AC522" s="8"/>
      <c r="AD522" s="8"/>
      <c r="AE522" s="8"/>
      <c r="AF522" s="8"/>
      <c r="AG522" s="8"/>
      <c r="AH522" s="8"/>
      <c r="AI522" s="8"/>
      <c r="AJ522" s="8"/>
      <c r="AK522" s="8"/>
      <c r="AL522" s="8"/>
      <c r="AM522" s="8"/>
      <c r="AN522" s="8"/>
      <c r="AO522" s="8"/>
      <c r="AP522" s="8"/>
      <c r="AQ522" s="8"/>
      <c r="AR522" s="8"/>
      <c r="AS522" s="7"/>
      <c r="AT522" s="7"/>
      <c r="AU522" s="7"/>
      <c r="AV522" s="7"/>
      <c r="AW522" s="7"/>
      <c r="AX522" s="7"/>
      <c r="AY522" s="7"/>
      <c r="AZ522" s="7"/>
      <c r="BA522" s="7"/>
      <c r="BB522" s="7"/>
      <c r="BC522" s="7"/>
      <c r="BD522" s="7"/>
      <c r="BE522" s="7"/>
      <c r="BF522" s="7"/>
      <c r="BG522" s="7"/>
      <c r="BH522" s="7"/>
      <c r="BI522" s="7"/>
      <c r="BJ522" s="7"/>
      <c r="BK522" s="7"/>
      <c r="BL522" s="7"/>
      <c r="BM522" s="7"/>
      <c r="BN522" s="7"/>
    </row>
    <row r="523" spans="1:66" s="5" customFormat="1" hidden="1">
      <c r="A523" s="106"/>
      <c r="B523" s="105"/>
      <c r="C523" s="105"/>
      <c r="D523" s="184" t="s">
        <v>371</v>
      </c>
      <c r="E523" s="92">
        <f t="shared" si="115"/>
        <v>0</v>
      </c>
      <c r="F523" s="92"/>
      <c r="G523" s="92"/>
      <c r="H523" s="92"/>
      <c r="I523" s="92"/>
      <c r="J523" s="87">
        <f t="shared" si="113"/>
        <v>0</v>
      </c>
      <c r="K523" s="93"/>
      <c r="L523" s="93"/>
      <c r="M523" s="93"/>
      <c r="N523" s="93"/>
      <c r="O523" s="93"/>
      <c r="P523" s="87">
        <f t="shared" si="116"/>
        <v>0</v>
      </c>
      <c r="Q523" s="131">
        <f t="shared" si="114"/>
        <v>0</v>
      </c>
      <c r="R523" s="15"/>
      <c r="S523" s="34"/>
      <c r="T523" s="34"/>
      <c r="U523" s="34"/>
      <c r="V523" s="34"/>
      <c r="W523" s="15"/>
      <c r="X523" s="8"/>
      <c r="Y523" s="8"/>
      <c r="Z523" s="8"/>
      <c r="AA523" s="8"/>
      <c r="AB523" s="8"/>
      <c r="AC523" s="8"/>
      <c r="AD523" s="8"/>
      <c r="AE523" s="8"/>
      <c r="AF523" s="8"/>
      <c r="AG523" s="8"/>
      <c r="AH523" s="8"/>
      <c r="AI523" s="8"/>
      <c r="AJ523" s="8"/>
      <c r="AK523" s="8"/>
      <c r="AL523" s="8"/>
      <c r="AM523" s="8"/>
      <c r="AN523" s="8"/>
      <c r="AO523" s="8"/>
      <c r="AP523" s="8"/>
      <c r="AQ523" s="8"/>
      <c r="AR523" s="8"/>
      <c r="AS523" s="7"/>
      <c r="AT523" s="7"/>
      <c r="AU523" s="7"/>
      <c r="AV523" s="7"/>
      <c r="AW523" s="7"/>
      <c r="AX523" s="7"/>
      <c r="AY523" s="7"/>
      <c r="AZ523" s="7"/>
      <c r="BA523" s="7"/>
      <c r="BB523" s="7"/>
      <c r="BC523" s="7"/>
      <c r="BD523" s="7"/>
      <c r="BE523" s="7"/>
      <c r="BF523" s="7"/>
      <c r="BG523" s="7"/>
      <c r="BH523" s="7"/>
      <c r="BI523" s="7"/>
      <c r="BJ523" s="7"/>
      <c r="BK523" s="7"/>
      <c r="BL523" s="7"/>
      <c r="BM523" s="7"/>
      <c r="BN523" s="7"/>
    </row>
    <row r="524" spans="1:66" s="5" customFormat="1" ht="41.4" hidden="1">
      <c r="A524" s="106"/>
      <c r="B524" s="105"/>
      <c r="C524" s="105"/>
      <c r="D524" s="170" t="s">
        <v>491</v>
      </c>
      <c r="E524" s="92">
        <f t="shared" si="115"/>
        <v>0</v>
      </c>
      <c r="F524" s="92"/>
      <c r="G524" s="92"/>
      <c r="H524" s="92"/>
      <c r="I524" s="92"/>
      <c r="J524" s="87">
        <f t="shared" si="113"/>
        <v>0</v>
      </c>
      <c r="K524" s="93"/>
      <c r="L524" s="93"/>
      <c r="M524" s="93"/>
      <c r="N524" s="93"/>
      <c r="O524" s="93"/>
      <c r="P524" s="87">
        <f t="shared" si="116"/>
        <v>0</v>
      </c>
      <c r="Q524" s="131">
        <f t="shared" si="114"/>
        <v>0</v>
      </c>
      <c r="R524" s="15"/>
      <c r="S524" s="34"/>
      <c r="T524" s="34"/>
      <c r="U524" s="34"/>
      <c r="V524" s="34"/>
      <c r="W524" s="15"/>
      <c r="X524" s="8"/>
      <c r="Y524" s="8"/>
      <c r="Z524" s="8"/>
      <c r="AA524" s="8"/>
      <c r="AB524" s="8"/>
      <c r="AC524" s="8"/>
      <c r="AD524" s="8"/>
      <c r="AE524" s="8"/>
      <c r="AF524" s="8"/>
      <c r="AG524" s="8"/>
      <c r="AH524" s="8"/>
      <c r="AI524" s="8"/>
      <c r="AJ524" s="8"/>
      <c r="AK524" s="8"/>
      <c r="AL524" s="8"/>
      <c r="AM524" s="8"/>
      <c r="AN524" s="8"/>
      <c r="AO524" s="8"/>
      <c r="AP524" s="8"/>
      <c r="AQ524" s="8"/>
      <c r="AR524" s="8"/>
      <c r="AS524" s="7"/>
      <c r="AT524" s="7"/>
      <c r="AU524" s="7"/>
      <c r="AV524" s="7"/>
      <c r="AW524" s="7"/>
      <c r="AX524" s="7"/>
      <c r="AY524" s="7"/>
      <c r="AZ524" s="7"/>
      <c r="BA524" s="7"/>
      <c r="BB524" s="7"/>
      <c r="BC524" s="7"/>
      <c r="BD524" s="7"/>
      <c r="BE524" s="7"/>
      <c r="BF524" s="7"/>
      <c r="BG524" s="7"/>
      <c r="BH524" s="7"/>
      <c r="BI524" s="7"/>
      <c r="BJ524" s="7"/>
      <c r="BK524" s="7"/>
      <c r="BL524" s="7"/>
      <c r="BM524" s="7"/>
      <c r="BN524" s="7"/>
    </row>
    <row r="525" spans="1:66" s="5" customFormat="1" ht="41.4" hidden="1">
      <c r="A525" s="106"/>
      <c r="B525" s="105"/>
      <c r="C525" s="105"/>
      <c r="D525" s="170" t="s">
        <v>340</v>
      </c>
      <c r="E525" s="92">
        <f t="shared" si="115"/>
        <v>0</v>
      </c>
      <c r="F525" s="92"/>
      <c r="G525" s="92"/>
      <c r="H525" s="92"/>
      <c r="I525" s="92"/>
      <c r="J525" s="87">
        <f t="shared" si="113"/>
        <v>0</v>
      </c>
      <c r="K525" s="93"/>
      <c r="L525" s="93"/>
      <c r="M525" s="93"/>
      <c r="N525" s="93"/>
      <c r="O525" s="93"/>
      <c r="P525" s="87">
        <f t="shared" si="116"/>
        <v>0</v>
      </c>
      <c r="Q525" s="131">
        <f t="shared" si="114"/>
        <v>0</v>
      </c>
      <c r="R525" s="15"/>
      <c r="S525" s="34"/>
      <c r="T525" s="34"/>
      <c r="U525" s="34"/>
      <c r="V525" s="34"/>
      <c r="W525" s="15"/>
      <c r="X525" s="8"/>
      <c r="Y525" s="8"/>
      <c r="Z525" s="8"/>
      <c r="AA525" s="8"/>
      <c r="AB525" s="8"/>
      <c r="AC525" s="8"/>
      <c r="AD525" s="8"/>
      <c r="AE525" s="8"/>
      <c r="AF525" s="8"/>
      <c r="AG525" s="8"/>
      <c r="AH525" s="8"/>
      <c r="AI525" s="8"/>
      <c r="AJ525" s="8"/>
      <c r="AK525" s="8"/>
      <c r="AL525" s="8"/>
      <c r="AM525" s="8"/>
      <c r="AN525" s="8"/>
      <c r="AO525" s="8"/>
      <c r="AP525" s="8"/>
      <c r="AQ525" s="8"/>
      <c r="AR525" s="8"/>
      <c r="AS525" s="7"/>
      <c r="AT525" s="7"/>
      <c r="AU525" s="7"/>
      <c r="AV525" s="7"/>
      <c r="AW525" s="7"/>
      <c r="AX525" s="7"/>
      <c r="AY525" s="7"/>
      <c r="AZ525" s="7"/>
      <c r="BA525" s="7"/>
      <c r="BB525" s="7"/>
      <c r="BC525" s="7"/>
      <c r="BD525" s="7"/>
      <c r="BE525" s="7"/>
      <c r="BF525" s="7"/>
      <c r="BG525" s="7"/>
      <c r="BH525" s="7"/>
      <c r="BI525" s="7"/>
      <c r="BJ525" s="7"/>
      <c r="BK525" s="7"/>
      <c r="BL525" s="7"/>
      <c r="BM525" s="7"/>
      <c r="BN525" s="7"/>
    </row>
    <row r="526" spans="1:66" s="5" customFormat="1" ht="27.6" hidden="1">
      <c r="A526" s="106"/>
      <c r="B526" s="105"/>
      <c r="C526" s="105"/>
      <c r="D526" s="170" t="s">
        <v>549</v>
      </c>
      <c r="E526" s="92">
        <f t="shared" si="115"/>
        <v>0</v>
      </c>
      <c r="F526" s="92"/>
      <c r="G526" s="85"/>
      <c r="H526" s="85"/>
      <c r="I526" s="85"/>
      <c r="J526" s="87">
        <f t="shared" si="113"/>
        <v>0</v>
      </c>
      <c r="K526" s="93"/>
      <c r="L526" s="93"/>
      <c r="M526" s="93"/>
      <c r="N526" s="93"/>
      <c r="O526" s="93"/>
      <c r="P526" s="87">
        <f t="shared" si="116"/>
        <v>0</v>
      </c>
      <c r="Q526" s="131">
        <f t="shared" si="114"/>
        <v>0</v>
      </c>
      <c r="R526" s="15"/>
      <c r="S526" s="34"/>
      <c r="T526" s="34"/>
      <c r="U526" s="34"/>
      <c r="V526" s="34"/>
      <c r="W526" s="15"/>
      <c r="X526" s="8"/>
      <c r="Y526" s="8"/>
      <c r="Z526" s="8"/>
      <c r="AA526" s="8"/>
      <c r="AB526" s="8"/>
      <c r="AC526" s="8"/>
      <c r="AD526" s="8"/>
      <c r="AE526" s="8"/>
      <c r="AF526" s="8"/>
      <c r="AG526" s="8"/>
      <c r="AH526" s="8"/>
      <c r="AI526" s="8"/>
      <c r="AJ526" s="8"/>
      <c r="AK526" s="8"/>
      <c r="AL526" s="8"/>
      <c r="AM526" s="8"/>
      <c r="AN526" s="8"/>
      <c r="AO526" s="8"/>
      <c r="AP526" s="8"/>
      <c r="AQ526" s="8"/>
      <c r="AR526" s="8"/>
      <c r="AS526" s="7"/>
      <c r="AT526" s="7"/>
      <c r="AU526" s="7"/>
      <c r="AV526" s="7"/>
      <c r="AW526" s="7"/>
      <c r="AX526" s="7"/>
      <c r="AY526" s="7"/>
      <c r="AZ526" s="7"/>
      <c r="BA526" s="7"/>
      <c r="BB526" s="7"/>
      <c r="BC526" s="7"/>
      <c r="BD526" s="7"/>
      <c r="BE526" s="7"/>
      <c r="BF526" s="7"/>
      <c r="BG526" s="7"/>
      <c r="BH526" s="7"/>
      <c r="BI526" s="7"/>
      <c r="BJ526" s="7"/>
      <c r="BK526" s="7"/>
      <c r="BL526" s="7"/>
      <c r="BM526" s="7"/>
      <c r="BN526" s="7"/>
    </row>
    <row r="527" spans="1:66" s="5" customFormat="1" ht="55.2" hidden="1">
      <c r="A527" s="106"/>
      <c r="B527" s="105"/>
      <c r="C527" s="105"/>
      <c r="D527" s="170" t="s">
        <v>451</v>
      </c>
      <c r="E527" s="92">
        <f t="shared" si="115"/>
        <v>0</v>
      </c>
      <c r="F527" s="92"/>
      <c r="G527" s="92"/>
      <c r="H527" s="92"/>
      <c r="I527" s="92"/>
      <c r="J527" s="87">
        <f t="shared" si="113"/>
        <v>0</v>
      </c>
      <c r="K527" s="93"/>
      <c r="L527" s="93"/>
      <c r="M527" s="93"/>
      <c r="N527" s="93"/>
      <c r="O527" s="93"/>
      <c r="P527" s="87">
        <f t="shared" si="116"/>
        <v>0</v>
      </c>
      <c r="Q527" s="131">
        <f t="shared" si="114"/>
        <v>0</v>
      </c>
      <c r="R527" s="15"/>
      <c r="S527" s="34"/>
      <c r="T527" s="34"/>
      <c r="U527" s="34"/>
      <c r="V527" s="34"/>
      <c r="W527" s="15"/>
      <c r="X527" s="8"/>
      <c r="Y527" s="8"/>
      <c r="Z527" s="8"/>
      <c r="AA527" s="8"/>
      <c r="AB527" s="8"/>
      <c r="AC527" s="8"/>
      <c r="AD527" s="8"/>
      <c r="AE527" s="8"/>
      <c r="AF527" s="8"/>
      <c r="AG527" s="8"/>
      <c r="AH527" s="8"/>
      <c r="AI527" s="8"/>
      <c r="AJ527" s="8"/>
      <c r="AK527" s="8"/>
      <c r="AL527" s="8"/>
      <c r="AM527" s="8"/>
      <c r="AN527" s="8"/>
      <c r="AO527" s="8"/>
      <c r="AP527" s="8"/>
      <c r="AQ527" s="8"/>
      <c r="AR527" s="8"/>
      <c r="AS527" s="7"/>
      <c r="AT527" s="7"/>
      <c r="AU527" s="7"/>
      <c r="AV527" s="7"/>
      <c r="AW527" s="7"/>
      <c r="AX527" s="7"/>
      <c r="AY527" s="7"/>
      <c r="AZ527" s="7"/>
      <c r="BA527" s="7"/>
      <c r="BB527" s="7"/>
      <c r="BC527" s="7"/>
      <c r="BD527" s="7"/>
      <c r="BE527" s="7"/>
      <c r="BF527" s="7"/>
      <c r="BG527" s="7"/>
      <c r="BH527" s="7"/>
      <c r="BI527" s="7"/>
      <c r="BJ527" s="7"/>
      <c r="BK527" s="7"/>
      <c r="BL527" s="7"/>
      <c r="BM527" s="7"/>
      <c r="BN527" s="7"/>
    </row>
    <row r="528" spans="1:66" s="5" customFormat="1" ht="27.6" hidden="1">
      <c r="A528" s="106"/>
      <c r="B528" s="105"/>
      <c r="C528" s="105"/>
      <c r="D528" s="160" t="s">
        <v>370</v>
      </c>
      <c r="E528" s="92">
        <f t="shared" si="115"/>
        <v>0</v>
      </c>
      <c r="F528" s="92"/>
      <c r="G528" s="92"/>
      <c r="H528" s="92"/>
      <c r="I528" s="92"/>
      <c r="J528" s="87">
        <f t="shared" si="113"/>
        <v>0</v>
      </c>
      <c r="K528" s="93"/>
      <c r="L528" s="93"/>
      <c r="M528" s="93"/>
      <c r="N528" s="93"/>
      <c r="O528" s="93"/>
      <c r="P528" s="87">
        <f t="shared" si="116"/>
        <v>0</v>
      </c>
      <c r="Q528" s="131">
        <f t="shared" si="114"/>
        <v>0</v>
      </c>
      <c r="R528" s="15"/>
      <c r="S528" s="34"/>
      <c r="T528" s="34"/>
      <c r="U528" s="34"/>
      <c r="V528" s="34"/>
      <c r="W528" s="15"/>
      <c r="X528" s="8"/>
      <c r="Y528" s="8"/>
      <c r="Z528" s="8"/>
      <c r="AA528" s="8"/>
      <c r="AB528" s="8"/>
      <c r="AC528" s="8"/>
      <c r="AD528" s="8"/>
      <c r="AE528" s="8"/>
      <c r="AF528" s="8"/>
      <c r="AG528" s="8"/>
      <c r="AH528" s="8"/>
      <c r="AI528" s="8"/>
      <c r="AJ528" s="8"/>
      <c r="AK528" s="8"/>
      <c r="AL528" s="8"/>
      <c r="AM528" s="8"/>
      <c r="AN528" s="8"/>
      <c r="AO528" s="8"/>
      <c r="AP528" s="8"/>
      <c r="AQ528" s="8"/>
      <c r="AR528" s="8"/>
      <c r="AS528" s="7"/>
      <c r="AT528" s="7"/>
      <c r="AU528" s="7"/>
      <c r="AV528" s="7"/>
      <c r="AW528" s="7"/>
      <c r="AX528" s="7"/>
      <c r="AY528" s="7"/>
      <c r="AZ528" s="7"/>
      <c r="BA528" s="7"/>
      <c r="BB528" s="7"/>
      <c r="BC528" s="7"/>
      <c r="BD528" s="7"/>
      <c r="BE528" s="7"/>
      <c r="BF528" s="7"/>
      <c r="BG528" s="7"/>
      <c r="BH528" s="7"/>
      <c r="BI528" s="7"/>
      <c r="BJ528" s="7"/>
      <c r="BK528" s="7"/>
      <c r="BL528" s="7"/>
      <c r="BM528" s="7"/>
      <c r="BN528" s="7"/>
    </row>
    <row r="529" spans="1:66" s="5" customFormat="1" ht="69" hidden="1">
      <c r="A529" s="106"/>
      <c r="B529" s="105"/>
      <c r="C529" s="105"/>
      <c r="D529" s="170" t="s">
        <v>547</v>
      </c>
      <c r="E529" s="92">
        <f t="shared" si="115"/>
        <v>0</v>
      </c>
      <c r="F529" s="92"/>
      <c r="G529" s="92"/>
      <c r="H529" s="92"/>
      <c r="I529" s="92"/>
      <c r="J529" s="87">
        <f t="shared" si="113"/>
        <v>0</v>
      </c>
      <c r="K529" s="93"/>
      <c r="L529" s="93"/>
      <c r="M529" s="93"/>
      <c r="N529" s="93"/>
      <c r="O529" s="93"/>
      <c r="P529" s="87">
        <f t="shared" si="116"/>
        <v>0</v>
      </c>
      <c r="Q529" s="131">
        <f t="shared" si="114"/>
        <v>0</v>
      </c>
      <c r="R529" s="15"/>
      <c r="S529" s="34"/>
      <c r="T529" s="34"/>
      <c r="U529" s="34"/>
      <c r="V529" s="34"/>
      <c r="W529" s="15"/>
      <c r="X529" s="8"/>
      <c r="Y529" s="8"/>
      <c r="Z529" s="8"/>
      <c r="AA529" s="8"/>
      <c r="AB529" s="8"/>
      <c r="AC529" s="8"/>
      <c r="AD529" s="8"/>
      <c r="AE529" s="8"/>
      <c r="AF529" s="8"/>
      <c r="AG529" s="8"/>
      <c r="AH529" s="8"/>
      <c r="AI529" s="8"/>
      <c r="AJ529" s="8"/>
      <c r="AK529" s="8"/>
      <c r="AL529" s="8"/>
      <c r="AM529" s="8"/>
      <c r="AN529" s="8"/>
      <c r="AO529" s="8"/>
      <c r="AP529" s="8"/>
      <c r="AQ529" s="8"/>
      <c r="AR529" s="8"/>
      <c r="AS529" s="7"/>
      <c r="AT529" s="7"/>
      <c r="AU529" s="7"/>
      <c r="AV529" s="7"/>
      <c r="AW529" s="7"/>
      <c r="AX529" s="7"/>
      <c r="AY529" s="7"/>
      <c r="AZ529" s="7"/>
      <c r="BA529" s="7"/>
      <c r="BB529" s="7"/>
      <c r="BC529" s="7"/>
      <c r="BD529" s="7"/>
      <c r="BE529" s="7"/>
      <c r="BF529" s="7"/>
      <c r="BG529" s="7"/>
      <c r="BH529" s="7"/>
      <c r="BI529" s="7"/>
      <c r="BJ529" s="7"/>
      <c r="BK529" s="7"/>
      <c r="BL529" s="7"/>
      <c r="BM529" s="7"/>
      <c r="BN529" s="7"/>
    </row>
    <row r="530" spans="1:66" s="5" customFormat="1" ht="27.6" hidden="1">
      <c r="A530" s="106"/>
      <c r="B530" s="105"/>
      <c r="C530" s="105"/>
      <c r="D530" s="170" t="s">
        <v>548</v>
      </c>
      <c r="E530" s="92">
        <f t="shared" si="115"/>
        <v>0</v>
      </c>
      <c r="F530" s="92"/>
      <c r="G530" s="92"/>
      <c r="H530" s="92"/>
      <c r="I530" s="92"/>
      <c r="J530" s="87">
        <f t="shared" si="113"/>
        <v>0</v>
      </c>
      <c r="K530" s="93"/>
      <c r="L530" s="93"/>
      <c r="M530" s="93"/>
      <c r="N530" s="93"/>
      <c r="O530" s="93"/>
      <c r="P530" s="87">
        <f t="shared" si="116"/>
        <v>0</v>
      </c>
      <c r="Q530" s="131">
        <f t="shared" si="114"/>
        <v>0</v>
      </c>
      <c r="R530" s="15"/>
      <c r="S530" s="34"/>
      <c r="T530" s="34"/>
      <c r="U530" s="34"/>
      <c r="V530" s="34"/>
      <c r="W530" s="15"/>
      <c r="X530" s="8"/>
      <c r="Y530" s="8"/>
      <c r="Z530" s="8"/>
      <c r="AA530" s="8"/>
      <c r="AB530" s="8"/>
      <c r="AC530" s="8"/>
      <c r="AD530" s="8"/>
      <c r="AE530" s="8"/>
      <c r="AF530" s="8"/>
      <c r="AG530" s="8"/>
      <c r="AH530" s="8"/>
      <c r="AI530" s="8"/>
      <c r="AJ530" s="8"/>
      <c r="AK530" s="8"/>
      <c r="AL530" s="8"/>
      <c r="AM530" s="8"/>
      <c r="AN530" s="8"/>
      <c r="AO530" s="8"/>
      <c r="AP530" s="8"/>
      <c r="AQ530" s="8"/>
      <c r="AR530" s="8"/>
      <c r="AS530" s="7"/>
      <c r="AT530" s="7"/>
      <c r="AU530" s="7"/>
      <c r="AV530" s="7"/>
      <c r="AW530" s="7"/>
      <c r="AX530" s="7"/>
      <c r="AY530" s="7"/>
      <c r="AZ530" s="7"/>
      <c r="BA530" s="7"/>
      <c r="BB530" s="7"/>
      <c r="BC530" s="7"/>
      <c r="BD530" s="7"/>
      <c r="BE530" s="7"/>
      <c r="BF530" s="7"/>
      <c r="BG530" s="7"/>
      <c r="BH530" s="7"/>
      <c r="BI530" s="7"/>
      <c r="BJ530" s="7"/>
      <c r="BK530" s="7"/>
      <c r="BL530" s="7"/>
      <c r="BM530" s="7"/>
      <c r="BN530" s="7"/>
    </row>
    <row r="531" spans="1:66" s="5" customFormat="1" ht="55.2" hidden="1">
      <c r="A531" s="106"/>
      <c r="B531" s="105"/>
      <c r="C531" s="105"/>
      <c r="D531" s="170" t="s">
        <v>339</v>
      </c>
      <c r="E531" s="92">
        <f t="shared" si="115"/>
        <v>0</v>
      </c>
      <c r="F531" s="92"/>
      <c r="G531" s="92"/>
      <c r="H531" s="92"/>
      <c r="I531" s="92"/>
      <c r="J531" s="87">
        <f t="shared" si="113"/>
        <v>0</v>
      </c>
      <c r="K531" s="93"/>
      <c r="L531" s="93"/>
      <c r="M531" s="93"/>
      <c r="N531" s="93"/>
      <c r="O531" s="93"/>
      <c r="P531" s="87">
        <f t="shared" si="116"/>
        <v>0</v>
      </c>
      <c r="Q531" s="131">
        <f t="shared" si="114"/>
        <v>0</v>
      </c>
      <c r="R531" s="15"/>
      <c r="S531" s="34"/>
      <c r="T531" s="34"/>
      <c r="U531" s="34"/>
      <c r="V531" s="34"/>
      <c r="W531" s="15"/>
      <c r="X531" s="8"/>
      <c r="Y531" s="8"/>
      <c r="Z531" s="8"/>
      <c r="AA531" s="8"/>
      <c r="AB531" s="8"/>
      <c r="AC531" s="8"/>
      <c r="AD531" s="8"/>
      <c r="AE531" s="8"/>
      <c r="AF531" s="8"/>
      <c r="AG531" s="8"/>
      <c r="AH531" s="8"/>
      <c r="AI531" s="8"/>
      <c r="AJ531" s="8"/>
      <c r="AK531" s="8"/>
      <c r="AL531" s="8"/>
      <c r="AM531" s="8"/>
      <c r="AN531" s="8"/>
      <c r="AO531" s="8"/>
      <c r="AP531" s="8"/>
      <c r="AQ531" s="8"/>
      <c r="AR531" s="8"/>
      <c r="AS531" s="7"/>
      <c r="AT531" s="7"/>
      <c r="AU531" s="7"/>
      <c r="AV531" s="7"/>
      <c r="AW531" s="7"/>
      <c r="AX531" s="7"/>
      <c r="AY531" s="7"/>
      <c r="AZ531" s="7"/>
      <c r="BA531" s="7"/>
      <c r="BB531" s="7"/>
      <c r="BC531" s="7"/>
      <c r="BD531" s="7"/>
      <c r="BE531" s="7"/>
      <c r="BF531" s="7"/>
      <c r="BG531" s="7"/>
      <c r="BH531" s="7"/>
      <c r="BI531" s="7"/>
      <c r="BJ531" s="7"/>
      <c r="BK531" s="7"/>
      <c r="BL531" s="7"/>
      <c r="BM531" s="7"/>
      <c r="BN531" s="7"/>
    </row>
    <row r="532" spans="1:66" s="5" customFormat="1" ht="69" hidden="1">
      <c r="A532" s="106"/>
      <c r="B532" s="105"/>
      <c r="C532" s="105"/>
      <c r="D532" s="170" t="s">
        <v>970</v>
      </c>
      <c r="E532" s="92">
        <f t="shared" si="115"/>
        <v>0</v>
      </c>
      <c r="F532" s="92"/>
      <c r="G532" s="92"/>
      <c r="H532" s="92"/>
      <c r="I532" s="92"/>
      <c r="J532" s="87">
        <f t="shared" si="113"/>
        <v>0</v>
      </c>
      <c r="K532" s="93"/>
      <c r="L532" s="93"/>
      <c r="M532" s="93"/>
      <c r="N532" s="93"/>
      <c r="O532" s="93"/>
      <c r="P532" s="87">
        <f t="shared" si="116"/>
        <v>0</v>
      </c>
      <c r="Q532" s="131">
        <f t="shared" si="114"/>
        <v>0</v>
      </c>
      <c r="R532" s="15"/>
      <c r="S532" s="34"/>
      <c r="T532" s="34"/>
      <c r="U532" s="34"/>
      <c r="V532" s="34"/>
      <c r="W532" s="15"/>
      <c r="X532" s="8"/>
      <c r="Y532" s="8"/>
      <c r="Z532" s="8"/>
      <c r="AA532" s="8"/>
      <c r="AB532" s="8"/>
      <c r="AC532" s="8"/>
      <c r="AD532" s="8"/>
      <c r="AE532" s="8"/>
      <c r="AF532" s="8"/>
      <c r="AG532" s="8"/>
      <c r="AH532" s="8"/>
      <c r="AI532" s="8"/>
      <c r="AJ532" s="8"/>
      <c r="AK532" s="8"/>
      <c r="AL532" s="8"/>
      <c r="AM532" s="8"/>
      <c r="AN532" s="8"/>
      <c r="AO532" s="8"/>
      <c r="AP532" s="8"/>
      <c r="AQ532" s="8"/>
      <c r="AR532" s="8"/>
      <c r="AS532" s="7"/>
      <c r="AT532" s="7"/>
      <c r="AU532" s="7"/>
      <c r="AV532" s="7"/>
      <c r="AW532" s="7"/>
      <c r="AX532" s="7"/>
      <c r="AY532" s="7"/>
      <c r="AZ532" s="7"/>
      <c r="BA532" s="7"/>
      <c r="BB532" s="7"/>
      <c r="BC532" s="7"/>
      <c r="BD532" s="7"/>
      <c r="BE532" s="7"/>
      <c r="BF532" s="7"/>
      <c r="BG532" s="7"/>
      <c r="BH532" s="7"/>
      <c r="BI532" s="7"/>
      <c r="BJ532" s="7"/>
      <c r="BK532" s="7"/>
      <c r="BL532" s="7"/>
      <c r="BM532" s="7"/>
      <c r="BN532" s="7"/>
    </row>
    <row r="533" spans="1:66" s="5" customFormat="1" ht="41.4" hidden="1">
      <c r="A533" s="106"/>
      <c r="B533" s="105"/>
      <c r="C533" s="105"/>
      <c r="D533" s="185" t="s">
        <v>153</v>
      </c>
      <c r="E533" s="150">
        <f t="shared" si="115"/>
        <v>0</v>
      </c>
      <c r="F533" s="150"/>
      <c r="G533" s="150"/>
      <c r="H533" s="150"/>
      <c r="I533" s="150"/>
      <c r="J533" s="87">
        <f t="shared" si="113"/>
        <v>0</v>
      </c>
      <c r="K533" s="151"/>
      <c r="L533" s="151"/>
      <c r="M533" s="151"/>
      <c r="N533" s="151"/>
      <c r="O533" s="151"/>
      <c r="P533" s="97">
        <f t="shared" si="116"/>
        <v>0</v>
      </c>
      <c r="Q533" s="131">
        <f t="shared" si="114"/>
        <v>0</v>
      </c>
      <c r="R533" s="15"/>
      <c r="S533" s="34"/>
      <c r="T533" s="34"/>
      <c r="U533" s="34"/>
      <c r="V533" s="34"/>
      <c r="W533" s="15"/>
      <c r="X533" s="8"/>
      <c r="Y533" s="8"/>
      <c r="Z533" s="8"/>
      <c r="AA533" s="8"/>
      <c r="AB533" s="8"/>
      <c r="AC533" s="8"/>
      <c r="AD533" s="8"/>
      <c r="AE533" s="8"/>
      <c r="AF533" s="8"/>
      <c r="AG533" s="8"/>
      <c r="AH533" s="8"/>
      <c r="AI533" s="8"/>
      <c r="AJ533" s="8"/>
      <c r="AK533" s="8"/>
      <c r="AL533" s="8"/>
      <c r="AM533" s="8"/>
      <c r="AN533" s="8"/>
      <c r="AO533" s="8"/>
      <c r="AP533" s="8"/>
      <c r="AQ533" s="8"/>
      <c r="AR533" s="8"/>
      <c r="AS533" s="7"/>
      <c r="AT533" s="7"/>
      <c r="AU533" s="7"/>
      <c r="AV533" s="7"/>
      <c r="AW533" s="7"/>
      <c r="AX533" s="7"/>
      <c r="AY533" s="7"/>
      <c r="AZ533" s="7"/>
      <c r="BA533" s="7"/>
      <c r="BB533" s="7"/>
      <c r="BC533" s="7"/>
      <c r="BD533" s="7"/>
      <c r="BE533" s="7"/>
      <c r="BF533" s="7"/>
      <c r="BG533" s="7"/>
      <c r="BH533" s="7"/>
      <c r="BI533" s="7"/>
      <c r="BJ533" s="7"/>
      <c r="BK533" s="7"/>
      <c r="BL533" s="7"/>
      <c r="BM533" s="7"/>
      <c r="BN533" s="7"/>
    </row>
    <row r="534" spans="1:66" s="5" customFormat="1" ht="69" hidden="1">
      <c r="A534" s="106"/>
      <c r="B534" s="105"/>
      <c r="C534" s="105"/>
      <c r="D534" s="140" t="s">
        <v>36</v>
      </c>
      <c r="E534" s="150">
        <f t="shared" si="115"/>
        <v>0</v>
      </c>
      <c r="F534" s="150"/>
      <c r="G534" s="150"/>
      <c r="H534" s="150"/>
      <c r="I534" s="150"/>
      <c r="J534" s="87">
        <f t="shared" si="113"/>
        <v>0</v>
      </c>
      <c r="K534" s="151"/>
      <c r="L534" s="151"/>
      <c r="M534" s="151"/>
      <c r="N534" s="151"/>
      <c r="O534" s="93"/>
      <c r="P534" s="87">
        <f t="shared" si="116"/>
        <v>0</v>
      </c>
      <c r="Q534" s="131">
        <f t="shared" si="114"/>
        <v>0</v>
      </c>
      <c r="R534" s="15"/>
      <c r="S534" s="34"/>
      <c r="T534" s="34"/>
      <c r="U534" s="34"/>
      <c r="V534" s="34"/>
      <c r="W534" s="15"/>
      <c r="X534" s="8"/>
      <c r="Y534" s="8"/>
      <c r="Z534" s="8"/>
      <c r="AA534" s="8"/>
      <c r="AB534" s="8"/>
      <c r="AC534" s="8"/>
      <c r="AD534" s="8"/>
      <c r="AE534" s="8"/>
      <c r="AF534" s="8"/>
      <c r="AG534" s="8"/>
      <c r="AH534" s="8"/>
      <c r="AI534" s="8"/>
      <c r="AJ534" s="8"/>
      <c r="AK534" s="8"/>
      <c r="AL534" s="8"/>
      <c r="AM534" s="8"/>
      <c r="AN534" s="8"/>
      <c r="AO534" s="8"/>
      <c r="AP534" s="8"/>
      <c r="AQ534" s="8"/>
      <c r="AR534" s="8"/>
      <c r="AS534" s="7"/>
      <c r="AT534" s="7"/>
      <c r="AU534" s="7"/>
      <c r="AV534" s="7"/>
      <c r="AW534" s="7"/>
      <c r="AX534" s="7"/>
      <c r="AY534" s="7"/>
      <c r="AZ534" s="7"/>
      <c r="BA534" s="7"/>
      <c r="BB534" s="7"/>
      <c r="BC534" s="7"/>
      <c r="BD534" s="7"/>
      <c r="BE534" s="7"/>
      <c r="BF534" s="7"/>
      <c r="BG534" s="7"/>
      <c r="BH534" s="7"/>
      <c r="BI534" s="7"/>
      <c r="BJ534" s="7"/>
      <c r="BK534" s="7"/>
      <c r="BL534" s="7"/>
      <c r="BM534" s="7"/>
      <c r="BN534" s="7"/>
    </row>
    <row r="535" spans="1:66" s="5" customFormat="1" ht="18" hidden="1">
      <c r="A535" s="106"/>
      <c r="B535" s="105"/>
      <c r="C535" s="105"/>
      <c r="D535" s="83"/>
      <c r="E535" s="87">
        <f t="shared" si="115"/>
        <v>0</v>
      </c>
      <c r="F535" s="87"/>
      <c r="G535" s="87"/>
      <c r="H535" s="87"/>
      <c r="I535" s="87"/>
      <c r="J535" s="87">
        <f t="shared" si="113"/>
        <v>0</v>
      </c>
      <c r="K535" s="87"/>
      <c r="L535" s="87"/>
      <c r="M535" s="87"/>
      <c r="N535" s="87"/>
      <c r="O535" s="87"/>
      <c r="P535" s="87">
        <f t="shared" si="116"/>
        <v>0</v>
      </c>
      <c r="Q535" s="131">
        <f t="shared" si="114"/>
        <v>0</v>
      </c>
      <c r="R535" s="15"/>
      <c r="S535" s="34"/>
      <c r="T535" s="34"/>
      <c r="U535" s="34"/>
      <c r="V535" s="34"/>
      <c r="W535" s="15"/>
      <c r="X535" s="8"/>
      <c r="Y535" s="8"/>
      <c r="Z535" s="8"/>
      <c r="AA535" s="8"/>
      <c r="AB535" s="8"/>
      <c r="AC535" s="8"/>
      <c r="AD535" s="8"/>
      <c r="AE535" s="8"/>
      <c r="AF535" s="8"/>
      <c r="AG535" s="8"/>
      <c r="AH535" s="8"/>
      <c r="AI535" s="8"/>
      <c r="AJ535" s="8"/>
      <c r="AK535" s="8"/>
      <c r="AL535" s="8"/>
      <c r="AM535" s="8"/>
      <c r="AN535" s="8"/>
      <c r="AO535" s="8"/>
      <c r="AP535" s="8"/>
      <c r="AQ535" s="8"/>
      <c r="AR535" s="8"/>
      <c r="AS535" s="7"/>
      <c r="AT535" s="7"/>
      <c r="AU535" s="7"/>
      <c r="AV535" s="7"/>
      <c r="AW535" s="7"/>
      <c r="AX535" s="7"/>
      <c r="AY535" s="7"/>
      <c r="AZ535" s="7"/>
      <c r="BA535" s="7"/>
      <c r="BB535" s="7"/>
      <c r="BC535" s="7"/>
      <c r="BD535" s="7"/>
      <c r="BE535" s="7"/>
      <c r="BF535" s="7"/>
      <c r="BG535" s="7"/>
      <c r="BH535" s="7"/>
      <c r="BI535" s="7"/>
      <c r="BJ535" s="7"/>
      <c r="BK535" s="7"/>
      <c r="BL535" s="7"/>
      <c r="BM535" s="7"/>
      <c r="BN535" s="7"/>
    </row>
    <row r="536" spans="1:66" s="5" customFormat="1" hidden="1">
      <c r="A536" s="106"/>
      <c r="B536" s="105"/>
      <c r="C536" s="105"/>
      <c r="D536" s="170"/>
      <c r="E536" s="87">
        <f t="shared" si="115"/>
        <v>0</v>
      </c>
      <c r="F536" s="87"/>
      <c r="G536" s="87"/>
      <c r="H536" s="87"/>
      <c r="I536" s="87"/>
      <c r="J536" s="87">
        <f>+L536+O536</f>
        <v>0</v>
      </c>
      <c r="K536" s="87"/>
      <c r="L536" s="87"/>
      <c r="M536" s="87"/>
      <c r="N536" s="87"/>
      <c r="O536" s="87"/>
      <c r="P536" s="87">
        <f t="shared" si="116"/>
        <v>0</v>
      </c>
      <c r="Q536" s="131">
        <f t="shared" si="114"/>
        <v>0</v>
      </c>
      <c r="R536" s="15"/>
      <c r="S536" s="34"/>
      <c r="T536" s="34"/>
      <c r="U536" s="34"/>
      <c r="V536" s="34"/>
      <c r="W536" s="15"/>
      <c r="X536" s="8"/>
      <c r="Y536" s="8"/>
      <c r="Z536" s="8"/>
      <c r="AA536" s="8"/>
      <c r="AB536" s="8"/>
      <c r="AC536" s="8"/>
      <c r="AD536" s="8"/>
      <c r="AE536" s="8"/>
      <c r="AF536" s="8"/>
      <c r="AG536" s="8"/>
      <c r="AH536" s="8"/>
      <c r="AI536" s="8"/>
      <c r="AJ536" s="8"/>
      <c r="AK536" s="8"/>
      <c r="AL536" s="8"/>
      <c r="AM536" s="8"/>
      <c r="AN536" s="8"/>
      <c r="AO536" s="8"/>
      <c r="AP536" s="8"/>
      <c r="AQ536" s="8"/>
      <c r="AR536" s="8"/>
      <c r="AS536" s="7"/>
      <c r="AT536" s="7"/>
      <c r="AU536" s="7"/>
      <c r="AV536" s="7"/>
      <c r="AW536" s="7"/>
      <c r="AX536" s="7"/>
      <c r="AY536" s="7"/>
      <c r="AZ536" s="7"/>
      <c r="BA536" s="7"/>
      <c r="BB536" s="7"/>
      <c r="BC536" s="7"/>
      <c r="BD536" s="7"/>
      <c r="BE536" s="7"/>
      <c r="BF536" s="7"/>
      <c r="BG536" s="7"/>
      <c r="BH536" s="7"/>
      <c r="BI536" s="7"/>
      <c r="BJ536" s="7"/>
      <c r="BK536" s="7"/>
      <c r="BL536" s="7"/>
      <c r="BM536" s="7"/>
      <c r="BN536" s="7"/>
    </row>
    <row r="537" spans="1:66" s="5" customFormat="1" ht="27.6" hidden="1">
      <c r="A537" s="106"/>
      <c r="B537" s="105"/>
      <c r="C537" s="105"/>
      <c r="D537" s="160" t="s">
        <v>162</v>
      </c>
      <c r="E537" s="87">
        <f t="shared" si="115"/>
        <v>0</v>
      </c>
      <c r="F537" s="87"/>
      <c r="G537" s="87"/>
      <c r="H537" s="87"/>
      <c r="I537" s="87"/>
      <c r="J537" s="87">
        <f>+L537+O537</f>
        <v>0</v>
      </c>
      <c r="K537" s="87"/>
      <c r="L537" s="87"/>
      <c r="M537" s="87"/>
      <c r="N537" s="87"/>
      <c r="O537" s="87"/>
      <c r="P537" s="87">
        <f t="shared" si="116"/>
        <v>0</v>
      </c>
      <c r="Q537" s="131">
        <f t="shared" si="114"/>
        <v>0</v>
      </c>
      <c r="R537" s="15"/>
      <c r="S537" s="34"/>
      <c r="T537" s="34"/>
      <c r="U537" s="34"/>
      <c r="V537" s="34"/>
      <c r="W537" s="15"/>
      <c r="X537" s="8"/>
      <c r="Y537" s="8"/>
      <c r="Z537" s="8"/>
      <c r="AA537" s="8"/>
      <c r="AB537" s="8"/>
      <c r="AC537" s="8"/>
      <c r="AD537" s="8"/>
      <c r="AE537" s="8"/>
      <c r="AF537" s="8"/>
      <c r="AG537" s="8"/>
      <c r="AH537" s="8"/>
      <c r="AI537" s="8"/>
      <c r="AJ537" s="8"/>
      <c r="AK537" s="8"/>
      <c r="AL537" s="8"/>
      <c r="AM537" s="8"/>
      <c r="AN537" s="8"/>
      <c r="AO537" s="8"/>
      <c r="AP537" s="8"/>
      <c r="AQ537" s="8"/>
      <c r="AR537" s="8"/>
      <c r="AS537" s="7"/>
      <c r="AT537" s="7"/>
      <c r="AU537" s="7"/>
      <c r="AV537" s="7"/>
      <c r="AW537" s="7"/>
      <c r="AX537" s="7"/>
      <c r="AY537" s="7"/>
      <c r="AZ537" s="7"/>
      <c r="BA537" s="7"/>
      <c r="BB537" s="7"/>
      <c r="BC537" s="7"/>
      <c r="BD537" s="7"/>
      <c r="BE537" s="7"/>
      <c r="BF537" s="7"/>
      <c r="BG537" s="7"/>
      <c r="BH537" s="7"/>
      <c r="BI537" s="7"/>
      <c r="BJ537" s="7"/>
      <c r="BK537" s="7"/>
      <c r="BL537" s="7"/>
      <c r="BM537" s="7"/>
      <c r="BN537" s="7"/>
    </row>
    <row r="538" spans="1:66" s="5" customFormat="1" ht="51" hidden="1" customHeight="1">
      <c r="A538" s="106"/>
      <c r="B538" s="105"/>
      <c r="C538" s="105"/>
      <c r="D538" s="155"/>
      <c r="E538" s="87">
        <f t="shared" si="115"/>
        <v>0</v>
      </c>
      <c r="F538" s="87"/>
      <c r="G538" s="87"/>
      <c r="H538" s="87"/>
      <c r="I538" s="87"/>
      <c r="J538" s="87">
        <f>+L538+O538</f>
        <v>0</v>
      </c>
      <c r="K538" s="87"/>
      <c r="L538" s="87"/>
      <c r="M538" s="87"/>
      <c r="N538" s="87"/>
      <c r="O538" s="87"/>
      <c r="P538" s="87">
        <f t="shared" si="116"/>
        <v>0</v>
      </c>
      <c r="Q538" s="131">
        <f t="shared" si="114"/>
        <v>0</v>
      </c>
      <c r="R538" s="15"/>
      <c r="S538" s="34"/>
      <c r="T538" s="34"/>
      <c r="U538" s="34"/>
      <c r="V538" s="34"/>
      <c r="W538" s="15"/>
      <c r="X538" s="8"/>
      <c r="Y538" s="8"/>
      <c r="Z538" s="8"/>
      <c r="AA538" s="8"/>
      <c r="AB538" s="8"/>
      <c r="AC538" s="8"/>
      <c r="AD538" s="8"/>
      <c r="AE538" s="8"/>
      <c r="AF538" s="8"/>
      <c r="AG538" s="8"/>
      <c r="AH538" s="8"/>
      <c r="AI538" s="8"/>
      <c r="AJ538" s="8"/>
      <c r="AK538" s="8"/>
      <c r="AL538" s="8"/>
      <c r="AM538" s="8"/>
      <c r="AN538" s="8"/>
      <c r="AO538" s="8"/>
      <c r="AP538" s="8"/>
      <c r="AQ538" s="8"/>
      <c r="AR538" s="8"/>
      <c r="AS538" s="7"/>
      <c r="AT538" s="7"/>
      <c r="AU538" s="7"/>
      <c r="AV538" s="7"/>
      <c r="AW538" s="7"/>
      <c r="AX538" s="7"/>
      <c r="AY538" s="7"/>
      <c r="AZ538" s="7"/>
      <c r="BA538" s="7"/>
      <c r="BB538" s="7"/>
      <c r="BC538" s="7"/>
      <c r="BD538" s="7"/>
      <c r="BE538" s="7"/>
      <c r="BF538" s="7"/>
      <c r="BG538" s="7"/>
      <c r="BH538" s="7"/>
      <c r="BI538" s="7"/>
      <c r="BJ538" s="7"/>
      <c r="BK538" s="7"/>
      <c r="BL538" s="7"/>
      <c r="BM538" s="7"/>
      <c r="BN538" s="7"/>
    </row>
    <row r="539" spans="1:66" s="5" customFormat="1" ht="72" hidden="1" customHeight="1">
      <c r="A539" s="111"/>
      <c r="B539" s="111"/>
      <c r="C539" s="111"/>
      <c r="D539" s="157"/>
      <c r="E539" s="267"/>
      <c r="F539" s="267"/>
      <c r="G539" s="267"/>
      <c r="H539" s="267"/>
      <c r="I539" s="267"/>
      <c r="J539" s="267"/>
      <c r="K539" s="267"/>
      <c r="L539" s="267"/>
      <c r="M539" s="267"/>
      <c r="N539" s="267"/>
      <c r="O539" s="267"/>
      <c r="P539" s="266"/>
      <c r="Q539" s="131">
        <f>+P539</f>
        <v>0</v>
      </c>
      <c r="R539" s="15"/>
      <c r="S539" s="34"/>
      <c r="T539" s="34"/>
      <c r="U539" s="34"/>
      <c r="V539" s="34"/>
      <c r="W539" s="15"/>
      <c r="X539" s="8"/>
      <c r="Y539" s="8"/>
      <c r="Z539" s="8"/>
      <c r="AA539" s="8"/>
      <c r="AB539" s="8"/>
      <c r="AC539" s="8"/>
      <c r="AD539" s="8"/>
      <c r="AE539" s="8"/>
      <c r="AF539" s="8"/>
      <c r="AG539" s="8"/>
      <c r="AH539" s="8"/>
      <c r="AI539" s="8"/>
      <c r="AJ539" s="8"/>
      <c r="AK539" s="8"/>
      <c r="AL539" s="8"/>
      <c r="AM539" s="8"/>
      <c r="AN539" s="8"/>
      <c r="AO539" s="8"/>
      <c r="AP539" s="8"/>
      <c r="AQ539" s="8"/>
      <c r="AR539" s="8"/>
      <c r="AS539" s="7"/>
      <c r="AT539" s="7"/>
      <c r="AU539" s="7"/>
      <c r="AV539" s="7"/>
      <c r="AW539" s="7"/>
      <c r="AX539" s="7"/>
      <c r="AY539" s="7"/>
      <c r="AZ539" s="7"/>
      <c r="BA539" s="7"/>
      <c r="BB539" s="7"/>
      <c r="BC539" s="7"/>
      <c r="BD539" s="7"/>
      <c r="BE539" s="7"/>
      <c r="BF539" s="7"/>
      <c r="BG539" s="7"/>
      <c r="BH539" s="7"/>
      <c r="BI539" s="7"/>
      <c r="BJ539" s="7"/>
      <c r="BK539" s="7"/>
      <c r="BL539" s="7"/>
      <c r="BM539" s="7"/>
      <c r="BN539" s="7"/>
    </row>
    <row r="540" spans="1:66" s="5" customFormat="1" ht="65.400000000000006" hidden="1" customHeight="1">
      <c r="A540" s="111"/>
      <c r="B540" s="111"/>
      <c r="C540" s="111"/>
      <c r="D540" s="217"/>
      <c r="E540" s="267"/>
      <c r="F540" s="267"/>
      <c r="G540" s="267"/>
      <c r="H540" s="267"/>
      <c r="I540" s="267"/>
      <c r="J540" s="267"/>
      <c r="K540" s="267"/>
      <c r="L540" s="267"/>
      <c r="M540" s="267"/>
      <c r="N540" s="267"/>
      <c r="O540" s="267"/>
      <c r="P540" s="266"/>
      <c r="Q540" s="131">
        <f>+P540</f>
        <v>0</v>
      </c>
      <c r="R540" s="15"/>
      <c r="S540" s="34"/>
      <c r="T540" s="34"/>
      <c r="U540" s="34"/>
      <c r="V540" s="34"/>
      <c r="W540" s="15"/>
      <c r="X540" s="8"/>
      <c r="Y540" s="8"/>
      <c r="Z540" s="8"/>
      <c r="AA540" s="8"/>
      <c r="AB540" s="8"/>
      <c r="AC540" s="8"/>
      <c r="AD540" s="8"/>
      <c r="AE540" s="8"/>
      <c r="AF540" s="8"/>
      <c r="AG540" s="8"/>
      <c r="AH540" s="8"/>
      <c r="AI540" s="8"/>
      <c r="AJ540" s="8"/>
      <c r="AK540" s="8"/>
      <c r="AL540" s="8"/>
      <c r="AM540" s="8"/>
      <c r="AN540" s="8"/>
      <c r="AO540" s="8"/>
      <c r="AP540" s="8"/>
      <c r="AQ540" s="8"/>
      <c r="AR540" s="8"/>
      <c r="AS540" s="7"/>
      <c r="AT540" s="7"/>
      <c r="AU540" s="7"/>
      <c r="AV540" s="7"/>
      <c r="AW540" s="7"/>
      <c r="AX540" s="7"/>
      <c r="AY540" s="7"/>
      <c r="AZ540" s="7"/>
      <c r="BA540" s="7"/>
      <c r="BB540" s="7"/>
      <c r="BC540" s="7"/>
      <c r="BD540" s="7"/>
      <c r="BE540" s="7"/>
      <c r="BF540" s="7"/>
      <c r="BG540" s="7"/>
      <c r="BH540" s="7"/>
      <c r="BI540" s="7"/>
      <c r="BJ540" s="7"/>
      <c r="BK540" s="7"/>
      <c r="BL540" s="7"/>
      <c r="BM540" s="7"/>
      <c r="BN540" s="7"/>
    </row>
    <row r="541" spans="1:66" s="5" customFormat="1" ht="67.5" hidden="1" customHeight="1">
      <c r="A541" s="105"/>
      <c r="B541" s="105"/>
      <c r="C541" s="111"/>
      <c r="D541" s="152"/>
      <c r="E541" s="267"/>
      <c r="F541" s="267"/>
      <c r="G541" s="267"/>
      <c r="H541" s="267"/>
      <c r="I541" s="267"/>
      <c r="J541" s="266"/>
      <c r="K541" s="267"/>
      <c r="L541" s="267"/>
      <c r="M541" s="267"/>
      <c r="N541" s="267"/>
      <c r="O541" s="267"/>
      <c r="P541" s="266"/>
      <c r="Q541" s="131">
        <f>+P541</f>
        <v>0</v>
      </c>
      <c r="R541" s="15"/>
      <c r="S541" s="34"/>
      <c r="T541" s="34"/>
      <c r="U541" s="34"/>
      <c r="V541" s="34"/>
      <c r="W541" s="15"/>
      <c r="X541" s="8"/>
      <c r="Y541" s="8"/>
      <c r="Z541" s="8"/>
      <c r="AA541" s="8"/>
      <c r="AB541" s="8"/>
      <c r="AC541" s="8"/>
      <c r="AD541" s="8"/>
      <c r="AE541" s="8"/>
      <c r="AF541" s="8"/>
      <c r="AG541" s="8"/>
      <c r="AH541" s="8"/>
      <c r="AI541" s="8"/>
      <c r="AJ541" s="8"/>
      <c r="AK541" s="8"/>
      <c r="AL541" s="8"/>
      <c r="AM541" s="8"/>
      <c r="AN541" s="8"/>
      <c r="AO541" s="8"/>
      <c r="AP541" s="8"/>
      <c r="AQ541" s="8"/>
      <c r="AR541" s="8"/>
      <c r="AS541" s="7"/>
      <c r="AT541" s="7"/>
      <c r="AU541" s="7"/>
      <c r="AV541" s="7"/>
      <c r="AW541" s="7"/>
      <c r="AX541" s="7"/>
      <c r="AY541" s="7"/>
      <c r="AZ541" s="7"/>
      <c r="BA541" s="7"/>
      <c r="BB541" s="7"/>
      <c r="BC541" s="7"/>
      <c r="BD541" s="7"/>
      <c r="BE541" s="7"/>
      <c r="BF541" s="7"/>
      <c r="BG541" s="7"/>
      <c r="BH541" s="7"/>
      <c r="BI541" s="7"/>
      <c r="BJ541" s="7"/>
      <c r="BK541" s="7"/>
      <c r="BL541" s="7"/>
      <c r="BM541" s="7"/>
      <c r="BN541" s="7"/>
    </row>
    <row r="542" spans="1:66" s="5" customFormat="1" ht="54" hidden="1" customHeight="1">
      <c r="A542" s="111"/>
      <c r="B542" s="111"/>
      <c r="C542" s="111"/>
      <c r="D542" s="217"/>
      <c r="E542" s="268"/>
      <c r="F542" s="268"/>
      <c r="G542" s="268"/>
      <c r="H542" s="268"/>
      <c r="I542" s="268"/>
      <c r="J542" s="268"/>
      <c r="K542" s="268"/>
      <c r="L542" s="268"/>
      <c r="M542" s="268"/>
      <c r="N542" s="268"/>
      <c r="O542" s="268"/>
      <c r="P542" s="268"/>
      <c r="Q542" s="131">
        <f>+P542</f>
        <v>0</v>
      </c>
      <c r="R542" s="15"/>
      <c r="S542" s="34"/>
      <c r="T542" s="34"/>
      <c r="U542" s="34"/>
      <c r="V542" s="34"/>
      <c r="W542" s="15"/>
      <c r="X542" s="8"/>
      <c r="Y542" s="8"/>
      <c r="Z542" s="8"/>
      <c r="AA542" s="8"/>
      <c r="AB542" s="8"/>
      <c r="AC542" s="8"/>
      <c r="AD542" s="8"/>
      <c r="AE542" s="8"/>
      <c r="AF542" s="8"/>
      <c r="AG542" s="8"/>
      <c r="AH542" s="8"/>
      <c r="AI542" s="8"/>
      <c r="AJ542" s="8"/>
      <c r="AK542" s="8"/>
      <c r="AL542" s="8"/>
      <c r="AM542" s="8"/>
      <c r="AN542" s="8"/>
      <c r="AO542" s="8"/>
      <c r="AP542" s="8"/>
      <c r="AQ542" s="8"/>
      <c r="AR542" s="8"/>
      <c r="AS542" s="7"/>
      <c r="AT542" s="7"/>
      <c r="AU542" s="7"/>
      <c r="AV542" s="7"/>
      <c r="AW542" s="7"/>
      <c r="AX542" s="7"/>
      <c r="AY542" s="7"/>
      <c r="AZ542" s="7"/>
      <c r="BA542" s="7"/>
      <c r="BB542" s="7"/>
      <c r="BC542" s="7"/>
      <c r="BD542" s="7"/>
      <c r="BE542" s="7"/>
      <c r="BF542" s="7"/>
      <c r="BG542" s="7"/>
      <c r="BH542" s="7"/>
      <c r="BI542" s="7"/>
      <c r="BJ542" s="7"/>
      <c r="BK542" s="7"/>
      <c r="BL542" s="7"/>
      <c r="BM542" s="7"/>
      <c r="BN542" s="7"/>
    </row>
    <row r="543" spans="1:66" s="5" customFormat="1" ht="68.25" hidden="1" customHeight="1">
      <c r="A543" s="105"/>
      <c r="B543" s="105"/>
      <c r="C543" s="111"/>
      <c r="D543" s="152"/>
      <c r="E543" s="268"/>
      <c r="F543" s="267"/>
      <c r="G543" s="269"/>
      <c r="H543" s="269"/>
      <c r="I543" s="269"/>
      <c r="J543" s="269"/>
      <c r="K543" s="269"/>
      <c r="L543" s="269"/>
      <c r="M543" s="269"/>
      <c r="N543" s="269"/>
      <c r="O543" s="269"/>
      <c r="P543" s="268"/>
      <c r="Q543" s="131">
        <f>+P543</f>
        <v>0</v>
      </c>
      <c r="R543" s="35"/>
      <c r="S543" s="36"/>
      <c r="T543" s="36"/>
      <c r="U543" s="36"/>
      <c r="V543" s="36"/>
      <c r="W543" s="15"/>
      <c r="X543" s="8"/>
      <c r="Y543" s="8"/>
      <c r="Z543" s="8"/>
      <c r="AA543" s="8"/>
      <c r="AB543" s="8"/>
      <c r="AC543" s="8"/>
      <c r="AD543" s="8"/>
      <c r="AE543" s="8"/>
      <c r="AF543" s="8"/>
      <c r="AG543" s="8"/>
      <c r="AH543" s="8"/>
      <c r="AI543" s="8"/>
      <c r="AJ543" s="8"/>
      <c r="AK543" s="8"/>
      <c r="AL543" s="8"/>
      <c r="AM543" s="8"/>
      <c r="AN543" s="8"/>
      <c r="AO543" s="8"/>
      <c r="AP543" s="8"/>
      <c r="AQ543" s="8"/>
      <c r="AR543" s="8"/>
      <c r="AS543" s="7"/>
      <c r="AT543" s="7"/>
      <c r="AU543" s="7"/>
      <c r="AV543" s="7"/>
      <c r="AW543" s="7"/>
      <c r="AX543" s="7"/>
      <c r="AY543" s="7"/>
      <c r="AZ543" s="7"/>
      <c r="BA543" s="7"/>
      <c r="BB543" s="7"/>
      <c r="BC543" s="7"/>
      <c r="BD543" s="7"/>
      <c r="BE543" s="7"/>
      <c r="BF543" s="7"/>
      <c r="BG543" s="7"/>
      <c r="BH543" s="7"/>
      <c r="BI543" s="7"/>
      <c r="BJ543" s="7"/>
      <c r="BK543" s="7"/>
      <c r="BL543" s="7"/>
      <c r="BM543" s="7"/>
      <c r="BN543" s="7"/>
    </row>
    <row r="544" spans="1:66" s="5" customFormat="1" ht="33.75" customHeight="1">
      <c r="A544" s="389"/>
      <c r="B544" s="389"/>
      <c r="C544" s="111"/>
      <c r="D544" s="384" t="s">
        <v>1184</v>
      </c>
      <c r="E544" s="385">
        <f>E132</f>
        <v>0</v>
      </c>
      <c r="F544" s="385">
        <f t="shared" ref="F544:P544" si="117">F132</f>
        <v>0</v>
      </c>
      <c r="G544" s="385">
        <f t="shared" si="117"/>
        <v>0</v>
      </c>
      <c r="H544" s="385">
        <f t="shared" si="117"/>
        <v>0</v>
      </c>
      <c r="I544" s="385">
        <f t="shared" si="117"/>
        <v>0</v>
      </c>
      <c r="J544" s="385">
        <f t="shared" si="117"/>
        <v>0</v>
      </c>
      <c r="K544" s="385">
        <f t="shared" si="117"/>
        <v>0</v>
      </c>
      <c r="L544" s="385">
        <f t="shared" si="117"/>
        <v>0</v>
      </c>
      <c r="M544" s="385">
        <f t="shared" si="117"/>
        <v>0</v>
      </c>
      <c r="N544" s="385">
        <f t="shared" si="117"/>
        <v>0</v>
      </c>
      <c r="O544" s="385">
        <f t="shared" si="117"/>
        <v>0</v>
      </c>
      <c r="P544" s="385">
        <f t="shared" si="117"/>
        <v>0</v>
      </c>
      <c r="Q544" s="261">
        <f t="shared" ref="Q544" si="118">+P544</f>
        <v>0</v>
      </c>
      <c r="R544" s="236">
        <f>+O544-K544</f>
        <v>0</v>
      </c>
      <c r="S544" s="386"/>
      <c r="T544" s="386"/>
      <c r="U544" s="387"/>
      <c r="V544" s="387"/>
      <c r="W544" s="388"/>
      <c r="X544" s="388"/>
      <c r="Y544" s="388"/>
      <c r="Z544" s="388"/>
      <c r="AA544" s="388"/>
      <c r="AB544" s="388"/>
      <c r="AC544" s="388"/>
      <c r="AD544" s="388"/>
      <c r="AE544" s="388"/>
      <c r="AF544" s="388"/>
      <c r="AG544" s="388"/>
      <c r="AH544" s="388"/>
      <c r="AI544" s="388"/>
      <c r="AJ544" s="388"/>
      <c r="AK544" s="388"/>
      <c r="AL544" s="388"/>
      <c r="AM544" s="388"/>
      <c r="AN544" s="388"/>
      <c r="AO544" s="8"/>
      <c r="AP544" s="8"/>
      <c r="AQ544" s="8"/>
      <c r="AR544" s="8"/>
      <c r="AS544" s="7"/>
      <c r="AT544" s="7"/>
      <c r="AU544" s="7"/>
      <c r="AV544" s="7"/>
      <c r="AW544" s="7"/>
      <c r="AX544" s="7"/>
      <c r="AY544" s="7"/>
      <c r="AZ544" s="7"/>
      <c r="BA544" s="7"/>
      <c r="BB544" s="7"/>
      <c r="BC544" s="7"/>
      <c r="BD544" s="7"/>
      <c r="BE544" s="7"/>
      <c r="BF544" s="7"/>
      <c r="BG544" s="7"/>
      <c r="BH544" s="7"/>
      <c r="BI544" s="7"/>
      <c r="BJ544" s="7"/>
      <c r="BK544" s="7"/>
      <c r="BL544" s="7"/>
      <c r="BM544" s="7"/>
      <c r="BN544" s="7"/>
    </row>
    <row r="545" spans="1:66" s="323" customFormat="1" ht="29.25" customHeight="1">
      <c r="A545" s="313"/>
      <c r="B545" s="313"/>
      <c r="C545" s="313"/>
      <c r="D545" s="314"/>
      <c r="E545" s="314"/>
      <c r="F545" s="314"/>
      <c r="G545" s="315"/>
      <c r="H545" s="314"/>
      <c r="I545" s="314"/>
      <c r="J545" s="316"/>
      <c r="K545" s="316"/>
      <c r="L545" s="317"/>
      <c r="M545" s="318"/>
      <c r="N545" s="397"/>
      <c r="O545" s="397"/>
      <c r="P545" s="397"/>
      <c r="Q545" s="312">
        <v>1</v>
      </c>
      <c r="R545" s="319"/>
      <c r="S545" s="320"/>
      <c r="T545" s="320"/>
      <c r="U545" s="320"/>
      <c r="V545" s="320"/>
      <c r="W545" s="320"/>
      <c r="X545" s="321"/>
      <c r="Y545" s="321"/>
      <c r="Z545" s="321"/>
      <c r="AA545" s="321"/>
      <c r="AB545" s="321"/>
      <c r="AC545" s="321"/>
      <c r="AD545" s="321"/>
      <c r="AE545" s="321"/>
      <c r="AF545" s="321"/>
      <c r="AG545" s="321"/>
      <c r="AH545" s="321"/>
      <c r="AI545" s="321"/>
      <c r="AJ545" s="321"/>
      <c r="AK545" s="321"/>
      <c r="AL545" s="321"/>
      <c r="AM545" s="321"/>
      <c r="AN545" s="321"/>
      <c r="AO545" s="321"/>
      <c r="AP545" s="321"/>
      <c r="AQ545" s="321"/>
      <c r="AR545" s="321"/>
      <c r="AS545" s="322"/>
      <c r="AT545" s="322"/>
      <c r="AU545" s="322"/>
      <c r="AV545" s="322"/>
      <c r="AW545" s="322"/>
      <c r="AX545" s="322"/>
      <c r="AY545" s="322"/>
      <c r="AZ545" s="322"/>
      <c r="BA545" s="322"/>
      <c r="BB545" s="322"/>
      <c r="BC545" s="322"/>
      <c r="BD545" s="322"/>
      <c r="BE545" s="322"/>
      <c r="BF545" s="322"/>
      <c r="BG545" s="322"/>
      <c r="BH545" s="322"/>
      <c r="BI545" s="322"/>
      <c r="BJ545" s="322"/>
      <c r="BK545" s="322"/>
      <c r="BL545" s="322"/>
      <c r="BM545" s="322"/>
      <c r="BN545" s="322"/>
    </row>
    <row r="546" spans="1:66" s="19" customFormat="1" ht="20.399999999999999" hidden="1">
      <c r="A546" s="52"/>
      <c r="B546" s="52"/>
      <c r="C546" s="52"/>
      <c r="D546" s="53"/>
      <c r="E546" s="54"/>
      <c r="F546" s="54"/>
      <c r="G546" s="54"/>
      <c r="H546" s="98"/>
      <c r="I546" s="98"/>
      <c r="J546" s="54"/>
      <c r="K546" s="54"/>
      <c r="L546" s="54"/>
      <c r="M546" s="54"/>
      <c r="N546" s="54"/>
      <c r="O546" s="54"/>
      <c r="P546" s="54"/>
      <c r="Q546" s="38"/>
      <c r="R546" s="17"/>
      <c r="S546" s="17"/>
      <c r="T546" s="15"/>
      <c r="U546" s="15"/>
      <c r="V546" s="17"/>
      <c r="W546" s="17"/>
      <c r="X546" s="17"/>
      <c r="Y546" s="15"/>
      <c r="Z546" s="17"/>
      <c r="AA546" s="17"/>
      <c r="AB546" s="17"/>
      <c r="AC546" s="17"/>
      <c r="AD546" s="15"/>
      <c r="AE546" s="15"/>
      <c r="AF546" s="17"/>
      <c r="AG546" s="17"/>
      <c r="AH546" s="17"/>
      <c r="AI546" s="15"/>
      <c r="AJ546" s="15"/>
      <c r="AK546" s="15"/>
      <c r="AL546" s="15"/>
      <c r="AM546" s="15"/>
      <c r="AN546" s="15"/>
      <c r="AO546" s="15"/>
      <c r="AP546" s="15"/>
      <c r="AQ546" s="15"/>
      <c r="AR546" s="15"/>
    </row>
    <row r="547" spans="1:66" s="15" customFormat="1" ht="13.2" hidden="1">
      <c r="A547" s="10"/>
      <c r="B547" s="10"/>
      <c r="C547" s="10"/>
      <c r="D547" s="48"/>
      <c r="E547" s="55"/>
      <c r="F547" s="55"/>
      <c r="G547" s="56"/>
      <c r="H547" s="56"/>
      <c r="I547" s="56"/>
      <c r="J547" s="56"/>
      <c r="K547" s="56"/>
      <c r="L547" s="56"/>
      <c r="M547" s="56"/>
      <c r="N547" s="56"/>
      <c r="O547" s="56"/>
      <c r="P547" s="56"/>
      <c r="Q547" s="38"/>
      <c r="R547" s="20"/>
      <c r="S547" s="20"/>
      <c r="T547" s="20"/>
      <c r="U547" s="20"/>
      <c r="V547" s="20"/>
      <c r="W547" s="20"/>
      <c r="X547" s="20"/>
      <c r="Y547" s="20"/>
      <c r="Z547" s="20"/>
      <c r="AA547" s="17"/>
      <c r="AB547" s="17"/>
      <c r="AC547" s="17"/>
      <c r="AD547" s="17"/>
      <c r="AE547" s="17"/>
      <c r="AF547" s="17"/>
      <c r="AG547" s="17"/>
      <c r="AH547" s="17"/>
      <c r="AI547" s="17"/>
      <c r="AJ547" s="400"/>
      <c r="AK547" s="400"/>
      <c r="AL547" s="400"/>
      <c r="AM547" s="400"/>
      <c r="AN547" s="400"/>
      <c r="AO547" s="400"/>
      <c r="AP547" s="400"/>
      <c r="AQ547" s="400"/>
    </row>
    <row r="548" spans="1:66" s="15" customFormat="1" ht="13.2" hidden="1">
      <c r="A548" s="16"/>
      <c r="B548" s="16"/>
      <c r="C548" s="16"/>
      <c r="D548" s="45"/>
      <c r="E548" s="21"/>
      <c r="F548" s="21"/>
      <c r="G548" s="21"/>
      <c r="H548" s="21"/>
      <c r="I548" s="21"/>
      <c r="J548" s="21"/>
      <c r="K548" s="21"/>
      <c r="L548" s="21"/>
      <c r="M548" s="21"/>
      <c r="N548" s="21"/>
      <c r="O548" s="21"/>
      <c r="P548" s="21"/>
      <c r="Q548" s="38"/>
      <c r="R548" s="21"/>
      <c r="S548" s="21"/>
      <c r="T548" s="21"/>
      <c r="U548" s="21"/>
      <c r="V548" s="21"/>
      <c r="W548" s="21"/>
      <c r="X548" s="21"/>
      <c r="Y548" s="21"/>
      <c r="Z548" s="18"/>
      <c r="AA548" s="21"/>
      <c r="AB548" s="21"/>
      <c r="AC548" s="21"/>
      <c r="AD548" s="21"/>
      <c r="AE548" s="21"/>
      <c r="AF548" s="21"/>
      <c r="AG548" s="21"/>
      <c r="AH548" s="21"/>
      <c r="AI548" s="21"/>
      <c r="AJ548" s="21"/>
      <c r="AK548" s="21"/>
      <c r="AL548" s="21"/>
      <c r="AM548" s="21"/>
    </row>
    <row r="549" spans="1:66" s="15" customFormat="1" ht="13.2" hidden="1">
      <c r="A549" s="57"/>
      <c r="B549" s="57"/>
      <c r="C549" s="57"/>
      <c r="D549" s="44"/>
      <c r="E549" s="58"/>
      <c r="F549" s="58"/>
      <c r="G549" s="58"/>
      <c r="H549" s="58"/>
      <c r="I549" s="58"/>
      <c r="J549" s="58"/>
      <c r="K549" s="58"/>
      <c r="L549" s="58"/>
      <c r="M549" s="58"/>
      <c r="N549" s="58"/>
      <c r="O549" s="58"/>
      <c r="P549" s="58"/>
      <c r="Q549" s="78"/>
      <c r="R549" s="22"/>
      <c r="S549" s="22"/>
      <c r="T549" s="22"/>
      <c r="U549" s="22"/>
      <c r="V549" s="22"/>
      <c r="W549" s="22"/>
      <c r="X549" s="22"/>
      <c r="Y549" s="22"/>
      <c r="AA549" s="22"/>
      <c r="AB549" s="17"/>
      <c r="AC549" s="17"/>
      <c r="AD549" s="17"/>
      <c r="AE549" s="17"/>
      <c r="AF549" s="17"/>
      <c r="AG549" s="17"/>
      <c r="AH549" s="17"/>
      <c r="AI549" s="17"/>
      <c r="AJ549" s="17"/>
    </row>
    <row r="550" spans="1:66" s="18" customFormat="1" ht="13.2" hidden="1">
      <c r="A550" s="59"/>
      <c r="B550" s="59"/>
      <c r="C550" s="59"/>
      <c r="D550" s="60"/>
      <c r="E550" s="61"/>
      <c r="F550" s="61"/>
      <c r="G550" s="61"/>
      <c r="H550" s="61"/>
      <c r="I550" s="61"/>
      <c r="J550" s="61"/>
      <c r="K550" s="61"/>
      <c r="L550" s="61"/>
      <c r="M550" s="61"/>
      <c r="N550" s="61"/>
      <c r="O550" s="61"/>
      <c r="P550" s="61"/>
      <c r="Q550" s="78"/>
      <c r="R550" s="21"/>
      <c r="S550" s="21"/>
      <c r="T550" s="21"/>
      <c r="U550" s="21"/>
      <c r="V550" s="21"/>
      <c r="W550" s="21"/>
      <c r="X550" s="21"/>
      <c r="Y550" s="21"/>
    </row>
    <row r="551" spans="1:66" s="18" customFormat="1" ht="13.2" hidden="1">
      <c r="D551" s="47"/>
      <c r="E551" s="23"/>
      <c r="F551" s="23"/>
      <c r="G551" s="21"/>
      <c r="H551" s="21"/>
      <c r="I551" s="21"/>
      <c r="J551" s="21"/>
      <c r="K551" s="21"/>
      <c r="L551" s="21"/>
      <c r="M551" s="21"/>
      <c r="N551" s="21"/>
      <c r="O551" s="21"/>
      <c r="P551" s="23"/>
      <c r="Q551" s="78"/>
      <c r="R551" s="23"/>
      <c r="S551" s="23"/>
      <c r="T551" s="23"/>
      <c r="U551" s="23"/>
      <c r="V551" s="23"/>
      <c r="W551" s="23"/>
      <c r="X551" s="23"/>
      <c r="Y551" s="23"/>
      <c r="Z551" s="23"/>
      <c r="AA551" s="23"/>
      <c r="AB551" s="23"/>
      <c r="AC551" s="23"/>
      <c r="AD551" s="23"/>
      <c r="AE551" s="23"/>
      <c r="AF551" s="23"/>
      <c r="AG551" s="23"/>
      <c r="AH551" s="23"/>
      <c r="AI551" s="23"/>
      <c r="AJ551" s="23"/>
      <c r="AK551" s="23"/>
      <c r="AL551" s="23"/>
      <c r="AM551" s="23"/>
      <c r="AN551" s="23"/>
      <c r="AO551" s="23"/>
      <c r="AP551" s="23"/>
    </row>
    <row r="552" spans="1:66" s="5" customFormat="1" hidden="1">
      <c r="A552" s="9"/>
      <c r="B552" s="9"/>
      <c r="C552" s="9"/>
      <c r="D552" s="44"/>
      <c r="E552" s="79"/>
      <c r="F552" s="79"/>
      <c r="G552" s="79"/>
      <c r="H552" s="79"/>
      <c r="I552" s="79"/>
      <c r="J552" s="79"/>
      <c r="K552" s="79"/>
      <c r="L552" s="79"/>
      <c r="M552" s="79"/>
      <c r="N552" s="79"/>
      <c r="O552" s="79"/>
      <c r="P552" s="79"/>
      <c r="Q552" s="38"/>
      <c r="R552" s="79"/>
      <c r="S552" s="79"/>
      <c r="T552" s="79"/>
      <c r="U552" s="79"/>
      <c r="V552" s="79"/>
      <c r="W552" s="79"/>
      <c r="X552" s="79"/>
      <c r="Y552" s="79"/>
      <c r="Z552" s="11"/>
      <c r="AA552" s="11"/>
      <c r="AB552" s="11"/>
      <c r="AC552" s="11"/>
      <c r="AD552" s="11"/>
      <c r="AE552" s="11"/>
      <c r="AF552" s="11"/>
      <c r="AG552" s="11"/>
      <c r="AH552" s="11"/>
      <c r="AI552" s="11"/>
      <c r="AJ552" s="11"/>
      <c r="AK552" s="11"/>
      <c r="AL552" s="11"/>
      <c r="AM552" s="11"/>
      <c r="AN552" s="11"/>
      <c r="AO552" s="11"/>
      <c r="AP552" s="11"/>
      <c r="AQ552" s="10"/>
      <c r="AR552" s="8"/>
      <c r="AS552" s="7"/>
      <c r="AT552" s="7"/>
      <c r="AU552" s="7"/>
      <c r="AV552" s="7"/>
      <c r="AW552" s="7"/>
      <c r="AX552" s="7"/>
      <c r="AY552" s="7"/>
      <c r="AZ552" s="7"/>
      <c r="BA552" s="7"/>
      <c r="BB552" s="7"/>
      <c r="BC552" s="7"/>
      <c r="BD552" s="7"/>
      <c r="BE552" s="7"/>
      <c r="BF552" s="7"/>
      <c r="BG552" s="7"/>
      <c r="BH552" s="7"/>
      <c r="BI552" s="7"/>
      <c r="BJ552" s="7"/>
      <c r="BK552" s="7"/>
      <c r="BL552" s="7"/>
      <c r="BM552" s="7"/>
      <c r="BN552" s="7"/>
    </row>
    <row r="553" spans="1:66" s="19" customFormat="1" hidden="1">
      <c r="A553" s="9"/>
      <c r="B553" s="9"/>
      <c r="C553" s="9"/>
      <c r="D553" s="44"/>
      <c r="E553" s="62"/>
      <c r="F553" s="62"/>
      <c r="G553" s="62"/>
      <c r="H553" s="62"/>
      <c r="I553" s="62"/>
      <c r="J553" s="62"/>
      <c r="K553" s="62"/>
      <c r="L553" s="62"/>
      <c r="M553" s="62"/>
      <c r="N553" s="62"/>
      <c r="O553" s="62"/>
      <c r="P553" s="62"/>
      <c r="Q553" s="78"/>
      <c r="R553" s="25"/>
      <c r="S553" s="25"/>
      <c r="T553" s="25"/>
      <c r="U553" s="25"/>
      <c r="V553" s="25"/>
      <c r="W553" s="25"/>
      <c r="X553" s="25"/>
      <c r="Y553" s="25"/>
      <c r="Z553" s="23"/>
      <c r="AA553" s="23"/>
      <c r="AB553" s="23"/>
      <c r="AC553" s="23"/>
      <c r="AD553" s="23"/>
      <c r="AE553" s="23"/>
      <c r="AF553" s="23"/>
      <c r="AG553" s="23"/>
      <c r="AH553" s="23"/>
      <c r="AI553" s="23"/>
      <c r="AJ553" s="23"/>
      <c r="AK553" s="23"/>
      <c r="AL553" s="23"/>
      <c r="AM553" s="23"/>
      <c r="AN553" s="23"/>
      <c r="AO553" s="23"/>
      <c r="AP553" s="23"/>
      <c r="AQ553" s="15"/>
      <c r="AR553" s="15"/>
    </row>
    <row r="554" spans="1:66" s="5" customFormat="1" hidden="1">
      <c r="A554" s="9"/>
      <c r="B554" s="9"/>
      <c r="C554" s="9"/>
      <c r="D554" s="48"/>
      <c r="E554" s="64"/>
      <c r="F554" s="64"/>
      <c r="G554" s="64"/>
      <c r="H554" s="64"/>
      <c r="I554" s="64"/>
      <c r="J554" s="64"/>
      <c r="K554" s="64"/>
      <c r="L554" s="64"/>
      <c r="M554" s="64"/>
      <c r="N554" s="64"/>
      <c r="O554" s="64"/>
      <c r="P554" s="62"/>
      <c r="Q554" s="38"/>
      <c r="R554" s="62"/>
      <c r="S554" s="62"/>
      <c r="T554" s="62"/>
      <c r="U554" s="62"/>
      <c r="V554" s="62"/>
      <c r="W554" s="62"/>
      <c r="X554" s="62"/>
      <c r="Y554" s="62"/>
      <c r="Z554" s="11"/>
      <c r="AA554" s="11"/>
      <c r="AB554" s="11"/>
      <c r="AC554" s="11"/>
      <c r="AD554" s="11"/>
      <c r="AE554" s="11"/>
      <c r="AF554" s="11"/>
      <c r="AG554" s="11"/>
      <c r="AH554" s="11"/>
      <c r="AI554" s="11"/>
      <c r="AJ554" s="11"/>
      <c r="AK554" s="11"/>
      <c r="AL554" s="11"/>
      <c r="AM554" s="11"/>
      <c r="AN554" s="11"/>
      <c r="AO554" s="11"/>
      <c r="AP554" s="11"/>
      <c r="AQ554" s="10"/>
      <c r="AR554" s="8"/>
      <c r="AS554" s="7"/>
      <c r="AT554" s="7"/>
      <c r="AU554" s="7"/>
      <c r="AV554" s="7"/>
      <c r="AW554" s="7"/>
      <c r="AX554" s="7"/>
      <c r="AY554" s="7"/>
      <c r="AZ554" s="7"/>
      <c r="BA554" s="7"/>
      <c r="BB554" s="7"/>
      <c r="BC554" s="7"/>
      <c r="BD554" s="7"/>
      <c r="BE554" s="7"/>
      <c r="BF554" s="7"/>
      <c r="BG554" s="7"/>
      <c r="BH554" s="7"/>
      <c r="BI554" s="7"/>
      <c r="BJ554" s="7"/>
      <c r="BK554" s="7"/>
      <c r="BL554" s="7"/>
      <c r="BM554" s="7"/>
      <c r="BN554" s="7"/>
    </row>
    <row r="555" spans="1:66" s="19" customFormat="1" hidden="1">
      <c r="A555" s="9"/>
      <c r="B555" s="9"/>
      <c r="C555" s="9"/>
      <c r="D555" s="63"/>
      <c r="E555" s="64"/>
      <c r="F555" s="64"/>
      <c r="G555" s="64"/>
      <c r="H555" s="64"/>
      <c r="I555" s="64"/>
      <c r="J555" s="64"/>
      <c r="K555" s="64"/>
      <c r="L555" s="64"/>
      <c r="M555" s="64"/>
      <c r="N555" s="64"/>
      <c r="O555" s="64"/>
      <c r="P555" s="62"/>
      <c r="Q555" s="78"/>
      <c r="R555" s="25"/>
      <c r="S555" s="25"/>
      <c r="T555" s="25"/>
      <c r="U555" s="25"/>
      <c r="V555" s="25"/>
      <c r="W555" s="25"/>
      <c r="X555" s="25"/>
      <c r="Y555" s="25"/>
      <c r="Z555" s="23"/>
      <c r="AA555" s="23"/>
      <c r="AB555" s="23"/>
      <c r="AC555" s="23"/>
      <c r="AD555" s="23"/>
      <c r="AE555" s="23"/>
      <c r="AF555" s="23"/>
      <c r="AG555" s="23"/>
      <c r="AH555" s="23"/>
      <c r="AI555" s="23"/>
      <c r="AJ555" s="23"/>
      <c r="AK555" s="23"/>
      <c r="AL555" s="23"/>
      <c r="AM555" s="23"/>
      <c r="AN555" s="23"/>
      <c r="AO555" s="23"/>
      <c r="AP555" s="23"/>
      <c r="AQ555" s="15"/>
      <c r="AR555" s="15"/>
    </row>
    <row r="556" spans="1:66" s="19" customFormat="1" hidden="1">
      <c r="A556" s="9"/>
      <c r="B556" s="9"/>
      <c r="C556" s="9"/>
      <c r="D556" s="48"/>
      <c r="E556" s="64"/>
      <c r="F556" s="64"/>
      <c r="G556" s="64"/>
      <c r="H556" s="64"/>
      <c r="I556" s="64"/>
      <c r="J556" s="64"/>
      <c r="K556" s="64"/>
      <c r="L556" s="64"/>
      <c r="M556" s="64"/>
      <c r="N556" s="64"/>
      <c r="O556" s="64"/>
      <c r="P556" s="62"/>
      <c r="Q556" s="78"/>
      <c r="R556" s="25"/>
      <c r="S556" s="25"/>
      <c r="T556" s="25"/>
      <c r="U556" s="25"/>
      <c r="V556" s="25"/>
      <c r="W556" s="25"/>
      <c r="X556" s="25"/>
      <c r="Y556" s="25"/>
      <c r="Z556" s="23"/>
      <c r="AA556" s="23"/>
      <c r="AB556" s="23"/>
      <c r="AC556" s="23"/>
      <c r="AD556" s="23"/>
      <c r="AE556" s="23"/>
      <c r="AF556" s="23"/>
      <c r="AG556" s="23"/>
      <c r="AH556" s="23"/>
      <c r="AI556" s="23"/>
      <c r="AJ556" s="23"/>
      <c r="AK556" s="23"/>
      <c r="AL556" s="23"/>
      <c r="AM556" s="23"/>
      <c r="AN556" s="23"/>
      <c r="AO556" s="23"/>
      <c r="AP556" s="23"/>
      <c r="AQ556" s="15"/>
      <c r="AR556" s="15"/>
    </row>
    <row r="557" spans="1:66" s="19" customFormat="1" hidden="1">
      <c r="A557" s="9"/>
      <c r="B557" s="9"/>
      <c r="C557" s="9"/>
      <c r="D557" s="44"/>
      <c r="E557" s="62"/>
      <c r="F557" s="62"/>
      <c r="G557" s="62"/>
      <c r="H557" s="62"/>
      <c r="I557" s="62"/>
      <c r="J557" s="62"/>
      <c r="K557" s="62"/>
      <c r="L557" s="62"/>
      <c r="M557" s="62"/>
      <c r="N557" s="62"/>
      <c r="O557" s="62"/>
      <c r="P557" s="62"/>
      <c r="Q557" s="38"/>
      <c r="R557" s="25"/>
      <c r="S557" s="25"/>
      <c r="T557" s="25"/>
      <c r="U557" s="25"/>
      <c r="V557" s="25"/>
      <c r="W557" s="25"/>
      <c r="X557" s="25"/>
      <c r="Y557" s="25"/>
      <c r="Z557" s="23"/>
      <c r="AA557" s="23"/>
      <c r="AB557" s="23"/>
      <c r="AC557" s="23"/>
      <c r="AD557" s="23"/>
      <c r="AE557" s="23"/>
      <c r="AF557" s="23"/>
      <c r="AG557" s="23"/>
      <c r="AH557" s="23"/>
      <c r="AI557" s="23"/>
      <c r="AJ557" s="23"/>
      <c r="AK557" s="23"/>
      <c r="AL557" s="23"/>
      <c r="AM557" s="23"/>
      <c r="AN557" s="23"/>
      <c r="AO557" s="23"/>
      <c r="AP557" s="23"/>
      <c r="AQ557" s="15"/>
      <c r="AR557" s="15"/>
    </row>
    <row r="558" spans="1:66" s="19" customFormat="1" hidden="1">
      <c r="A558" s="9"/>
      <c r="B558" s="9"/>
      <c r="C558" s="9"/>
      <c r="D558" s="44"/>
      <c r="E558" s="62"/>
      <c r="F558" s="62"/>
      <c r="G558" s="62"/>
      <c r="H558" s="62"/>
      <c r="I558" s="62"/>
      <c r="J558" s="62"/>
      <c r="K558" s="62"/>
      <c r="L558" s="62"/>
      <c r="M558" s="62"/>
      <c r="N558" s="62"/>
      <c r="O558" s="62"/>
      <c r="P558" s="62"/>
      <c r="Q558" s="38"/>
      <c r="R558" s="25"/>
      <c r="S558" s="25"/>
      <c r="T558" s="25"/>
      <c r="U558" s="25"/>
      <c r="V558" s="25"/>
      <c r="W558" s="25"/>
      <c r="X558" s="25"/>
      <c r="Y558" s="25"/>
      <c r="Z558" s="23"/>
      <c r="AA558" s="23"/>
      <c r="AB558" s="23"/>
      <c r="AC558" s="23"/>
      <c r="AD558" s="23"/>
      <c r="AE558" s="23"/>
      <c r="AF558" s="23"/>
      <c r="AG558" s="23"/>
      <c r="AH558" s="23"/>
      <c r="AI558" s="23"/>
      <c r="AJ558" s="23"/>
      <c r="AK558" s="23"/>
      <c r="AL558" s="23"/>
      <c r="AM558" s="23"/>
      <c r="AN558" s="23"/>
      <c r="AO558" s="23"/>
      <c r="AP558" s="23"/>
      <c r="AQ558" s="15"/>
      <c r="AR558" s="15"/>
    </row>
    <row r="559" spans="1:66" s="19" customFormat="1" hidden="1">
      <c r="A559" s="9"/>
      <c r="B559" s="9"/>
      <c r="C559" s="9"/>
      <c r="D559" s="44"/>
      <c r="E559" s="62"/>
      <c r="F559" s="62"/>
      <c r="G559" s="62"/>
      <c r="H559" s="62"/>
      <c r="I559" s="62"/>
      <c r="J559" s="62"/>
      <c r="K559" s="62"/>
      <c r="L559" s="62"/>
      <c r="M559" s="62"/>
      <c r="N559" s="62"/>
      <c r="O559" s="62"/>
      <c r="P559" s="62"/>
      <c r="Q559" s="78"/>
      <c r="R559" s="25"/>
      <c r="S559" s="25"/>
      <c r="T559" s="25"/>
      <c r="U559" s="25"/>
      <c r="V559" s="25"/>
      <c r="W559" s="25"/>
      <c r="X559" s="25"/>
      <c r="Y559" s="25"/>
      <c r="Z559" s="23"/>
      <c r="AA559" s="23"/>
      <c r="AB559" s="23"/>
      <c r="AC559" s="23"/>
      <c r="AD559" s="23"/>
      <c r="AE559" s="23"/>
      <c r="AF559" s="23"/>
      <c r="AG559" s="23"/>
      <c r="AH559" s="23"/>
      <c r="AI559" s="23"/>
      <c r="AJ559" s="23"/>
      <c r="AK559" s="23"/>
      <c r="AL559" s="23"/>
      <c r="AM559" s="23"/>
      <c r="AN559" s="23"/>
      <c r="AO559" s="23"/>
      <c r="AP559" s="23"/>
      <c r="AQ559" s="15"/>
      <c r="AR559" s="15"/>
    </row>
    <row r="560" spans="1:66" s="19" customFormat="1" hidden="1">
      <c r="A560" s="9"/>
      <c r="B560" s="9"/>
      <c r="C560" s="9"/>
      <c r="D560" s="65"/>
      <c r="E560" s="62"/>
      <c r="F560" s="62"/>
      <c r="G560" s="62"/>
      <c r="H560" s="62"/>
      <c r="I560" s="62"/>
      <c r="J560" s="62"/>
      <c r="K560" s="62"/>
      <c r="L560" s="62"/>
      <c r="M560" s="62"/>
      <c r="N560" s="62"/>
      <c r="O560" s="62"/>
      <c r="P560" s="62"/>
      <c r="Q560" s="38"/>
      <c r="R560" s="25"/>
      <c r="S560" s="25"/>
      <c r="T560" s="25"/>
      <c r="U560" s="25"/>
      <c r="V560" s="25"/>
      <c r="W560" s="25"/>
      <c r="X560" s="25"/>
      <c r="Y560" s="25"/>
      <c r="Z560" s="23"/>
      <c r="AA560" s="23"/>
      <c r="AB560" s="23"/>
      <c r="AC560" s="23"/>
      <c r="AD560" s="23"/>
      <c r="AE560" s="23"/>
      <c r="AF560" s="23"/>
      <c r="AG560" s="23"/>
      <c r="AH560" s="23"/>
      <c r="AI560" s="23"/>
      <c r="AJ560" s="23"/>
      <c r="AK560" s="23"/>
      <c r="AL560" s="23"/>
      <c r="AM560" s="23"/>
      <c r="AN560" s="23"/>
      <c r="AO560" s="23"/>
      <c r="AP560" s="23"/>
      <c r="AQ560" s="15"/>
      <c r="AR560" s="15"/>
    </row>
    <row r="561" spans="1:66" s="19" customFormat="1" hidden="1">
      <c r="A561" s="9"/>
      <c r="B561" s="9"/>
      <c r="C561" s="9"/>
      <c r="D561" s="44"/>
      <c r="E561" s="62"/>
      <c r="F561" s="62"/>
      <c r="G561" s="62"/>
      <c r="H561" s="62"/>
      <c r="I561" s="62"/>
      <c r="J561" s="62"/>
      <c r="K561" s="62"/>
      <c r="L561" s="62"/>
      <c r="M561" s="62"/>
      <c r="N561" s="62"/>
      <c r="O561" s="62"/>
      <c r="P561" s="62"/>
      <c r="Q561" s="78"/>
      <c r="R561" s="25"/>
      <c r="S561" s="25"/>
      <c r="T561" s="25"/>
      <c r="U561" s="25"/>
      <c r="V561" s="25"/>
      <c r="W561" s="25"/>
      <c r="X561" s="25"/>
      <c r="Y561" s="25"/>
      <c r="Z561" s="23"/>
      <c r="AA561" s="23"/>
      <c r="AB561" s="23"/>
      <c r="AC561" s="23"/>
      <c r="AD561" s="23"/>
      <c r="AE561" s="23"/>
      <c r="AF561" s="23"/>
      <c r="AG561" s="23"/>
      <c r="AH561" s="23"/>
      <c r="AI561" s="23"/>
      <c r="AJ561" s="23"/>
      <c r="AK561" s="23"/>
      <c r="AL561" s="23"/>
      <c r="AM561" s="23"/>
      <c r="AN561" s="23"/>
      <c r="AO561" s="23"/>
      <c r="AP561" s="23"/>
      <c r="AQ561" s="15"/>
      <c r="AR561" s="15"/>
    </row>
    <row r="562" spans="1:66" s="19" customFormat="1" hidden="1">
      <c r="A562" s="24"/>
      <c r="B562" s="24"/>
      <c r="C562" s="24"/>
      <c r="D562" s="46"/>
      <c r="E562" s="82"/>
      <c r="F562" s="82"/>
      <c r="G562" s="25"/>
      <c r="H562" s="25"/>
      <c r="I562" s="25"/>
      <c r="J562" s="25"/>
      <c r="K562" s="25"/>
      <c r="L562" s="25"/>
      <c r="M562" s="25"/>
      <c r="N562" s="25"/>
      <c r="O562" s="25"/>
      <c r="P562" s="25"/>
      <c r="Q562" s="38"/>
      <c r="R562" s="25"/>
      <c r="S562" s="25"/>
      <c r="T562" s="25"/>
      <c r="U562" s="25"/>
      <c r="V562" s="25"/>
      <c r="W562" s="25"/>
      <c r="X562" s="25"/>
      <c r="Y562" s="25"/>
      <c r="Z562" s="23"/>
      <c r="AA562" s="23"/>
      <c r="AB562" s="23"/>
      <c r="AC562" s="23"/>
      <c r="AD562" s="23"/>
      <c r="AE562" s="23"/>
      <c r="AF562" s="23"/>
      <c r="AG562" s="23"/>
      <c r="AH562" s="23"/>
      <c r="AI562" s="23"/>
      <c r="AJ562" s="23"/>
      <c r="AK562" s="23"/>
      <c r="AL562" s="23"/>
      <c r="AM562" s="23"/>
      <c r="AN562" s="23"/>
      <c r="AO562" s="23"/>
      <c r="AP562" s="23"/>
      <c r="AQ562" s="15"/>
      <c r="AR562" s="15"/>
    </row>
    <row r="563" spans="1:66" s="19" customFormat="1" hidden="1">
      <c r="A563" s="9"/>
      <c r="B563" s="9"/>
      <c r="C563" s="9"/>
      <c r="D563" s="44"/>
      <c r="E563" s="62"/>
      <c r="F563" s="62"/>
      <c r="G563" s="62"/>
      <c r="H563" s="62"/>
      <c r="I563" s="62"/>
      <c r="J563" s="62"/>
      <c r="K563" s="62"/>
      <c r="L563" s="62"/>
      <c r="M563" s="62"/>
      <c r="N563" s="62"/>
      <c r="O563" s="62"/>
      <c r="P563" s="62"/>
      <c r="Q563" s="38"/>
      <c r="R563" s="25"/>
      <c r="S563" s="25"/>
      <c r="T563" s="25"/>
      <c r="U563" s="25"/>
      <c r="V563" s="25"/>
      <c r="W563" s="25"/>
      <c r="X563" s="25"/>
      <c r="Y563" s="25"/>
      <c r="Z563" s="23"/>
      <c r="AA563" s="23"/>
      <c r="AB563" s="23"/>
      <c r="AC563" s="23"/>
      <c r="AD563" s="23"/>
      <c r="AE563" s="23"/>
      <c r="AF563" s="23"/>
      <c r="AG563" s="23"/>
      <c r="AH563" s="23"/>
      <c r="AI563" s="23"/>
      <c r="AJ563" s="23"/>
      <c r="AK563" s="23"/>
      <c r="AL563" s="23"/>
      <c r="AM563" s="23"/>
      <c r="AN563" s="23"/>
      <c r="AO563" s="23"/>
      <c r="AP563" s="23"/>
      <c r="AQ563" s="15"/>
      <c r="AR563" s="15"/>
    </row>
    <row r="564" spans="1:66" s="19" customFormat="1" hidden="1">
      <c r="A564" s="9"/>
      <c r="B564" s="9"/>
      <c r="C564" s="9"/>
      <c r="D564" s="44"/>
      <c r="E564" s="62"/>
      <c r="F564" s="62"/>
      <c r="G564" s="62"/>
      <c r="H564" s="62"/>
      <c r="I564" s="62"/>
      <c r="J564" s="62"/>
      <c r="K564" s="62"/>
      <c r="L564" s="62"/>
      <c r="M564" s="62"/>
      <c r="N564" s="62"/>
      <c r="O564" s="62"/>
      <c r="P564" s="62"/>
      <c r="Q564" s="38"/>
      <c r="R564" s="25"/>
      <c r="S564" s="25"/>
      <c r="T564" s="25"/>
      <c r="U564" s="25"/>
      <c r="V564" s="25"/>
      <c r="W564" s="25"/>
      <c r="X564" s="25"/>
      <c r="Y564" s="25"/>
      <c r="Z564" s="23"/>
      <c r="AA564" s="23"/>
      <c r="AB564" s="23"/>
      <c r="AC564" s="23"/>
      <c r="AD564" s="23"/>
      <c r="AE564" s="23"/>
      <c r="AF564" s="23"/>
      <c r="AG564" s="23"/>
      <c r="AH564" s="23"/>
      <c r="AI564" s="23"/>
      <c r="AJ564" s="23"/>
      <c r="AK564" s="23"/>
      <c r="AL564" s="23"/>
      <c r="AM564" s="23"/>
      <c r="AN564" s="23"/>
      <c r="AO564" s="23"/>
      <c r="AP564" s="23"/>
      <c r="AQ564" s="15"/>
      <c r="AR564" s="15"/>
    </row>
    <row r="565" spans="1:66" s="19" customFormat="1" hidden="1">
      <c r="A565" s="9"/>
      <c r="B565" s="9"/>
      <c r="C565" s="9"/>
      <c r="D565" s="44"/>
      <c r="E565" s="62"/>
      <c r="F565" s="62"/>
      <c r="G565" s="62"/>
      <c r="H565" s="62"/>
      <c r="I565" s="62"/>
      <c r="J565" s="62"/>
      <c r="K565" s="62"/>
      <c r="L565" s="62"/>
      <c r="M565" s="62"/>
      <c r="N565" s="62"/>
      <c r="O565" s="62"/>
      <c r="P565" s="62"/>
      <c r="Q565" s="38"/>
      <c r="R565" s="25"/>
      <c r="S565" s="25"/>
      <c r="T565" s="25"/>
      <c r="U565" s="25"/>
      <c r="V565" s="25"/>
      <c r="W565" s="25"/>
      <c r="X565" s="25"/>
      <c r="Y565" s="25"/>
      <c r="Z565" s="23"/>
      <c r="AA565" s="23"/>
      <c r="AB565" s="23"/>
      <c r="AC565" s="23"/>
      <c r="AD565" s="23"/>
      <c r="AE565" s="23"/>
      <c r="AF565" s="23"/>
      <c r="AG565" s="23"/>
      <c r="AH565" s="23"/>
      <c r="AI565" s="23"/>
      <c r="AJ565" s="23"/>
      <c r="AK565" s="23"/>
      <c r="AL565" s="23"/>
      <c r="AM565" s="23"/>
      <c r="AN565" s="23"/>
      <c r="AO565" s="23"/>
      <c r="AP565" s="23"/>
      <c r="AQ565" s="15"/>
      <c r="AR565" s="15"/>
    </row>
    <row r="566" spans="1:66" s="19" customFormat="1" hidden="1">
      <c r="A566" s="9"/>
      <c r="B566" s="9"/>
      <c r="C566" s="9"/>
      <c r="D566" s="44"/>
      <c r="E566" s="62"/>
      <c r="F566" s="62"/>
      <c r="G566" s="62"/>
      <c r="H566" s="62"/>
      <c r="I566" s="62"/>
      <c r="J566" s="62"/>
      <c r="K566" s="62"/>
      <c r="L566" s="62"/>
      <c r="M566" s="62"/>
      <c r="N566" s="62"/>
      <c r="O566" s="62"/>
      <c r="P566" s="62"/>
      <c r="Q566" s="38"/>
      <c r="R566" s="25"/>
      <c r="S566" s="25"/>
      <c r="T566" s="25"/>
      <c r="U566" s="25"/>
      <c r="V566" s="25"/>
      <c r="W566" s="25"/>
      <c r="X566" s="25"/>
      <c r="Y566" s="25"/>
      <c r="Z566" s="23"/>
      <c r="AA566" s="23"/>
      <c r="AB566" s="23"/>
      <c r="AC566" s="23"/>
      <c r="AD566" s="23"/>
      <c r="AE566" s="23"/>
      <c r="AF566" s="23"/>
      <c r="AG566" s="23"/>
      <c r="AH566" s="23"/>
      <c r="AI566" s="23"/>
      <c r="AJ566" s="23"/>
      <c r="AK566" s="23"/>
      <c r="AL566" s="23"/>
      <c r="AM566" s="23"/>
      <c r="AN566" s="23"/>
      <c r="AO566" s="23"/>
      <c r="AP566" s="23"/>
      <c r="AQ566" s="15"/>
      <c r="AR566" s="15"/>
    </row>
    <row r="567" spans="1:66" s="19" customFormat="1" hidden="1">
      <c r="A567" s="9"/>
      <c r="B567" s="9"/>
      <c r="C567" s="9"/>
      <c r="D567" s="66"/>
      <c r="E567" s="62"/>
      <c r="F567" s="62"/>
      <c r="G567" s="62"/>
      <c r="H567" s="62"/>
      <c r="I567" s="62"/>
      <c r="J567" s="62"/>
      <c r="K567" s="62"/>
      <c r="L567" s="62"/>
      <c r="M567" s="62"/>
      <c r="N567" s="62"/>
      <c r="O567" s="62"/>
      <c r="P567" s="62"/>
      <c r="Q567" s="38"/>
      <c r="R567" s="25"/>
      <c r="S567" s="25"/>
      <c r="T567" s="25"/>
      <c r="U567" s="25"/>
      <c r="V567" s="25"/>
      <c r="W567" s="25"/>
      <c r="X567" s="25"/>
      <c r="Y567" s="25"/>
      <c r="Z567" s="23"/>
      <c r="AA567" s="23"/>
      <c r="AB567" s="23"/>
      <c r="AC567" s="23"/>
      <c r="AD567" s="23"/>
      <c r="AE567" s="23"/>
      <c r="AF567" s="23"/>
      <c r="AG567" s="23"/>
      <c r="AH567" s="23"/>
      <c r="AI567" s="23"/>
      <c r="AJ567" s="23"/>
      <c r="AK567" s="23"/>
      <c r="AL567" s="23"/>
      <c r="AM567" s="23"/>
      <c r="AN567" s="23"/>
      <c r="AO567" s="23"/>
      <c r="AP567" s="23"/>
      <c r="AQ567" s="15"/>
      <c r="AR567" s="15"/>
    </row>
    <row r="568" spans="1:66" s="5" customFormat="1" hidden="1">
      <c r="A568" s="9"/>
      <c r="B568" s="9"/>
      <c r="C568" s="9"/>
      <c r="D568" s="44"/>
      <c r="E568" s="67"/>
      <c r="F568" s="67"/>
      <c r="G568" s="67"/>
      <c r="H568" s="67"/>
      <c r="I568" s="67"/>
      <c r="J568" s="67"/>
      <c r="K568" s="67"/>
      <c r="L568" s="67"/>
      <c r="M568" s="67"/>
      <c r="N568" s="67"/>
      <c r="O568" s="67"/>
      <c r="P568" s="62"/>
      <c r="Q568" s="38"/>
      <c r="R568" s="62"/>
      <c r="S568" s="62"/>
      <c r="T568" s="62"/>
      <c r="U568" s="62"/>
      <c r="V568" s="62"/>
      <c r="W568" s="62"/>
      <c r="X568" s="62"/>
      <c r="Y568" s="62"/>
      <c r="Z568" s="11"/>
      <c r="AA568" s="11"/>
      <c r="AB568" s="11"/>
      <c r="AC568" s="11"/>
      <c r="AD568" s="11"/>
      <c r="AE568" s="11"/>
      <c r="AF568" s="11"/>
      <c r="AG568" s="11"/>
      <c r="AH568" s="11"/>
      <c r="AI568" s="11"/>
      <c r="AJ568" s="11"/>
      <c r="AK568" s="11"/>
      <c r="AL568" s="11"/>
      <c r="AM568" s="11"/>
      <c r="AN568" s="11"/>
      <c r="AO568" s="11"/>
      <c r="AP568" s="11"/>
      <c r="AQ568" s="10"/>
      <c r="AR568" s="8"/>
      <c r="AS568" s="7"/>
      <c r="AT568" s="7"/>
      <c r="AU568" s="7"/>
      <c r="AV568" s="7"/>
      <c r="AW568" s="7"/>
      <c r="AX568" s="7"/>
      <c r="AY568" s="7"/>
      <c r="AZ568" s="7"/>
      <c r="BA568" s="7"/>
      <c r="BB568" s="7"/>
      <c r="BC568" s="7"/>
      <c r="BD568" s="7"/>
      <c r="BE568" s="7"/>
      <c r="BF568" s="7"/>
      <c r="BG568" s="7"/>
      <c r="BH568" s="7"/>
      <c r="BI568" s="7"/>
      <c r="BJ568" s="7"/>
      <c r="BK568" s="7"/>
      <c r="BL568" s="7"/>
      <c r="BM568" s="7"/>
      <c r="BN568" s="7"/>
    </row>
    <row r="569" spans="1:66" s="19" customFormat="1" hidden="1">
      <c r="A569" s="9"/>
      <c r="B569" s="9"/>
      <c r="C569" s="9"/>
      <c r="D569" s="66"/>
      <c r="E569" s="67"/>
      <c r="F569" s="67"/>
      <c r="G569" s="67"/>
      <c r="H569" s="67"/>
      <c r="I569" s="67"/>
      <c r="J569" s="67"/>
      <c r="K569" s="67"/>
      <c r="L569" s="67"/>
      <c r="M569" s="67"/>
      <c r="N569" s="67"/>
      <c r="O569" s="67"/>
      <c r="P569" s="62"/>
      <c r="Q569" s="78"/>
      <c r="R569" s="25"/>
      <c r="S569" s="25"/>
      <c r="T569" s="25"/>
      <c r="U569" s="25"/>
      <c r="V569" s="25"/>
      <c r="W569" s="25"/>
      <c r="X569" s="25"/>
      <c r="Y569" s="25"/>
      <c r="Z569" s="23"/>
      <c r="AA569" s="23"/>
      <c r="AB569" s="23"/>
      <c r="AC569" s="23"/>
      <c r="AD569" s="23"/>
      <c r="AE569" s="23"/>
      <c r="AF569" s="23"/>
      <c r="AG569" s="23"/>
      <c r="AH569" s="23"/>
      <c r="AI569" s="23"/>
      <c r="AJ569" s="23"/>
      <c r="AK569" s="23"/>
      <c r="AL569" s="23"/>
      <c r="AM569" s="23"/>
      <c r="AN569" s="23"/>
      <c r="AO569" s="23"/>
      <c r="AP569" s="23"/>
      <c r="AQ569" s="15"/>
      <c r="AR569" s="15"/>
    </row>
    <row r="570" spans="1:66" s="5" customFormat="1" hidden="1">
      <c r="A570" s="9"/>
      <c r="B570" s="9"/>
      <c r="C570" s="9"/>
      <c r="D570" s="44"/>
      <c r="E570" s="67"/>
      <c r="F570" s="67"/>
      <c r="G570" s="67"/>
      <c r="H570" s="67"/>
      <c r="I570" s="67"/>
      <c r="J570" s="67"/>
      <c r="K570" s="67"/>
      <c r="L570" s="67"/>
      <c r="M570" s="67"/>
      <c r="N570" s="67"/>
      <c r="O570" s="67"/>
      <c r="P570" s="62"/>
      <c r="Q570" s="78"/>
      <c r="R570" s="62"/>
      <c r="S570" s="62"/>
      <c r="T570" s="62"/>
      <c r="U570" s="62"/>
      <c r="V570" s="62"/>
      <c r="W570" s="62"/>
      <c r="X570" s="62"/>
      <c r="Y570" s="62"/>
      <c r="Z570" s="11"/>
      <c r="AA570" s="11"/>
      <c r="AB570" s="11"/>
      <c r="AC570" s="11"/>
      <c r="AD570" s="11"/>
      <c r="AE570" s="11"/>
      <c r="AF570" s="11"/>
      <c r="AG570" s="11"/>
      <c r="AH570" s="11"/>
      <c r="AI570" s="11"/>
      <c r="AJ570" s="11"/>
      <c r="AK570" s="11"/>
      <c r="AL570" s="11"/>
      <c r="AM570" s="11"/>
      <c r="AN570" s="11"/>
      <c r="AO570" s="11"/>
      <c r="AP570" s="11"/>
      <c r="AQ570" s="10"/>
      <c r="AR570" s="8"/>
      <c r="AS570" s="7"/>
      <c r="AT570" s="7"/>
      <c r="AU570" s="7"/>
      <c r="AV570" s="7"/>
      <c r="AW570" s="7"/>
      <c r="AX570" s="7"/>
      <c r="AY570" s="7"/>
      <c r="AZ570" s="7"/>
      <c r="BA570" s="7"/>
      <c r="BB570" s="7"/>
      <c r="BC570" s="7"/>
      <c r="BD570" s="7"/>
      <c r="BE570" s="7"/>
      <c r="BF570" s="7"/>
      <c r="BG570" s="7"/>
      <c r="BH570" s="7"/>
      <c r="BI570" s="7"/>
      <c r="BJ570" s="7"/>
      <c r="BK570" s="7"/>
      <c r="BL570" s="7"/>
      <c r="BM570" s="7"/>
      <c r="BN570" s="7"/>
    </row>
    <row r="571" spans="1:66" s="19" customFormat="1" hidden="1">
      <c r="A571" s="9"/>
      <c r="B571" s="9"/>
      <c r="C571" s="9"/>
      <c r="D571" s="65"/>
      <c r="E571" s="68"/>
      <c r="F571" s="68"/>
      <c r="G571" s="68"/>
      <c r="H571" s="68"/>
      <c r="I571" s="68"/>
      <c r="J571" s="68"/>
      <c r="K571" s="68"/>
      <c r="L571" s="68"/>
      <c r="M571" s="68"/>
      <c r="N571" s="68"/>
      <c r="O571" s="68"/>
      <c r="P571" s="68"/>
      <c r="Q571" s="78"/>
      <c r="R571" s="28"/>
      <c r="S571" s="28"/>
      <c r="T571" s="28"/>
      <c r="U571" s="28"/>
      <c r="V571" s="28"/>
      <c r="W571" s="28"/>
      <c r="X571" s="28"/>
      <c r="Y571" s="28"/>
      <c r="Z571" s="28"/>
      <c r="AA571" s="28"/>
      <c r="AB571" s="28"/>
      <c r="AC571" s="28"/>
      <c r="AD571" s="28"/>
      <c r="AE571" s="28"/>
      <c r="AF571" s="28"/>
      <c r="AG571" s="28"/>
      <c r="AH571" s="28"/>
      <c r="AI571" s="28"/>
      <c r="AJ571" s="28"/>
      <c r="AK571" s="28"/>
      <c r="AL571" s="23"/>
      <c r="AM571" s="23"/>
      <c r="AN571" s="23"/>
      <c r="AO571" s="23"/>
      <c r="AP571" s="23"/>
      <c r="AQ571" s="15"/>
      <c r="AR571" s="15"/>
    </row>
    <row r="572" spans="1:66" s="19" customFormat="1" hidden="1">
      <c r="A572" s="10"/>
      <c r="B572" s="10"/>
      <c r="C572" s="10"/>
      <c r="D572" s="44"/>
      <c r="E572" s="69"/>
      <c r="F572" s="69"/>
      <c r="G572" s="71"/>
      <c r="H572" s="70"/>
      <c r="I572" s="70"/>
      <c r="J572" s="70"/>
      <c r="K572" s="70"/>
      <c r="L572" s="71"/>
      <c r="M572" s="70"/>
      <c r="N572" s="71"/>
      <c r="O572" s="70"/>
      <c r="P572" s="70"/>
      <c r="Q572" s="78"/>
      <c r="R572" s="29"/>
      <c r="S572" s="31"/>
      <c r="T572" s="31"/>
      <c r="U572" s="31"/>
      <c r="V572" s="31"/>
      <c r="W572" s="31"/>
      <c r="X572" s="31"/>
      <c r="Y572" s="31"/>
      <c r="Z572" s="31"/>
      <c r="AA572" s="29"/>
      <c r="AB572" s="30"/>
      <c r="AC572" s="29"/>
      <c r="AD572" s="30"/>
      <c r="AE572" s="29"/>
      <c r="AF572" s="30"/>
      <c r="AG572" s="29"/>
      <c r="AH572" s="30"/>
      <c r="AI572" s="29"/>
      <c r="AJ572" s="15"/>
      <c r="AK572" s="15"/>
      <c r="AL572" s="15"/>
      <c r="AM572" s="15"/>
      <c r="AN572" s="15"/>
      <c r="AO572" s="15"/>
      <c r="AP572" s="15"/>
      <c r="AQ572" s="15"/>
      <c r="AR572" s="15"/>
    </row>
    <row r="573" spans="1:66" s="19" customFormat="1" ht="13.2" hidden="1">
      <c r="A573" s="10"/>
      <c r="B573" s="10"/>
      <c r="C573" s="10"/>
      <c r="D573" s="66"/>
      <c r="E573" s="67"/>
      <c r="F573" s="67"/>
      <c r="G573" s="67"/>
      <c r="H573" s="80"/>
      <c r="I573" s="80"/>
      <c r="J573" s="80"/>
      <c r="K573" s="80"/>
      <c r="L573" s="67"/>
      <c r="M573" s="80"/>
      <c r="N573" s="67"/>
      <c r="O573" s="80"/>
      <c r="P573" s="81"/>
      <c r="Q573" s="38"/>
      <c r="R573" s="31"/>
      <c r="S573" s="31"/>
      <c r="T573" s="31"/>
      <c r="U573" s="31"/>
      <c r="V573" s="31"/>
      <c r="W573" s="31"/>
      <c r="X573" s="31"/>
      <c r="Y573" s="31"/>
      <c r="Z573" s="31"/>
      <c r="AA573" s="31"/>
      <c r="AB573" s="26"/>
      <c r="AC573" s="31"/>
      <c r="AD573" s="26"/>
      <c r="AE573" s="31"/>
      <c r="AF573" s="26"/>
      <c r="AG573" s="31"/>
      <c r="AH573" s="26"/>
      <c r="AI573" s="31"/>
      <c r="AJ573" s="15"/>
      <c r="AK573" s="15"/>
      <c r="AL573" s="15"/>
      <c r="AM573" s="15"/>
      <c r="AN573" s="15"/>
      <c r="AO573" s="15"/>
      <c r="AP573" s="15"/>
      <c r="AQ573" s="15"/>
      <c r="AR573" s="15"/>
    </row>
    <row r="574" spans="1:66" s="27" customFormat="1" ht="13.2" hidden="1">
      <c r="A574" s="72"/>
      <c r="B574" s="72"/>
      <c r="C574" s="72"/>
      <c r="D574" s="73"/>
      <c r="E574" s="74"/>
      <c r="F574" s="74"/>
      <c r="G574" s="75"/>
      <c r="H574" s="75"/>
      <c r="I574" s="75"/>
      <c r="J574" s="75"/>
      <c r="K574" s="75"/>
      <c r="L574" s="75"/>
      <c r="M574" s="75"/>
      <c r="N574" s="75"/>
      <c r="O574" s="75"/>
      <c r="P574" s="75"/>
      <c r="Q574" s="78"/>
      <c r="R574" s="32"/>
      <c r="S574" s="32"/>
      <c r="T574" s="32"/>
      <c r="U574" s="32"/>
      <c r="V574" s="32"/>
      <c r="W574" s="32"/>
      <c r="X574" s="32"/>
      <c r="Y574" s="32"/>
      <c r="Z574" s="32"/>
      <c r="AA574" s="32"/>
      <c r="AB574" s="32"/>
      <c r="AC574" s="32"/>
      <c r="AD574" s="32"/>
      <c r="AE574" s="32"/>
      <c r="AF574" s="32"/>
      <c r="AG574" s="32"/>
      <c r="AH574" s="32"/>
      <c r="AI574" s="32"/>
    </row>
    <row r="575" spans="1:66" s="24" customFormat="1" hidden="1">
      <c r="A575" s="9"/>
      <c r="B575" s="9"/>
      <c r="C575" s="9"/>
      <c r="D575" s="76"/>
      <c r="E575" s="77"/>
      <c r="F575" s="77"/>
      <c r="G575" s="77"/>
      <c r="H575" s="77"/>
      <c r="I575" s="77"/>
      <c r="J575" s="77"/>
      <c r="K575" s="77"/>
      <c r="L575" s="77"/>
      <c r="M575" s="77"/>
      <c r="N575" s="77"/>
      <c r="O575" s="77"/>
      <c r="P575" s="77"/>
      <c r="Q575" s="78"/>
      <c r="R575" s="33"/>
      <c r="S575" s="33"/>
      <c r="T575" s="33"/>
      <c r="U575" s="33"/>
      <c r="V575" s="33"/>
      <c r="W575" s="33"/>
      <c r="X575" s="33"/>
      <c r="Y575" s="33"/>
      <c r="Z575" s="33"/>
      <c r="AA575" s="33"/>
      <c r="AB575" s="33"/>
      <c r="AC575" s="33"/>
      <c r="AD575" s="33"/>
      <c r="AE575" s="33"/>
      <c r="AF575" s="33"/>
      <c r="AG575" s="33"/>
      <c r="AH575" s="33"/>
      <c r="AI575" s="33"/>
    </row>
    <row r="576" spans="1:66" s="19" customFormat="1" ht="13.2" hidden="1">
      <c r="A576" s="10"/>
      <c r="B576" s="10"/>
      <c r="C576" s="10"/>
      <c r="D576" s="44"/>
      <c r="E576" s="78"/>
      <c r="F576" s="78"/>
      <c r="G576" s="10"/>
      <c r="H576" s="10"/>
      <c r="I576" s="10"/>
      <c r="J576" s="10"/>
      <c r="K576" s="10"/>
      <c r="L576" s="10"/>
      <c r="M576" s="10"/>
      <c r="N576" s="10"/>
      <c r="O576" s="10"/>
      <c r="P576" s="10"/>
      <c r="Q576" s="38"/>
      <c r="R576" s="15"/>
      <c r="S576" s="15"/>
      <c r="T576" s="15"/>
      <c r="U576" s="15"/>
      <c r="V576" s="15"/>
      <c r="W576" s="15"/>
      <c r="X576" s="15"/>
      <c r="Y576" s="15"/>
      <c r="Z576" s="15"/>
      <c r="AA576" s="15"/>
      <c r="AB576" s="15"/>
      <c r="AC576" s="15"/>
      <c r="AD576" s="15"/>
      <c r="AE576" s="15"/>
      <c r="AF576" s="15"/>
      <c r="AG576" s="15"/>
      <c r="AH576" s="15"/>
      <c r="AI576" s="15"/>
      <c r="AJ576" s="15"/>
      <c r="AK576" s="15"/>
      <c r="AL576" s="15"/>
      <c r="AM576" s="15"/>
      <c r="AN576" s="15"/>
      <c r="AO576" s="15"/>
      <c r="AP576" s="15"/>
      <c r="AQ576" s="15"/>
      <c r="AR576" s="15"/>
    </row>
    <row r="577" spans="1:66" s="19" customFormat="1" ht="13.2" hidden="1">
      <c r="A577" s="10"/>
      <c r="B577" s="10"/>
      <c r="C577" s="10"/>
      <c r="D577" s="44"/>
      <c r="E577" s="10"/>
      <c r="F577" s="10"/>
      <c r="G577" s="10"/>
      <c r="H577" s="10"/>
      <c r="I577" s="10"/>
      <c r="J577" s="10"/>
      <c r="K577" s="10"/>
      <c r="L577" s="10"/>
      <c r="M577" s="10"/>
      <c r="N577" s="10"/>
      <c r="O577" s="10"/>
      <c r="P577" s="10"/>
      <c r="Q577" s="38"/>
      <c r="R577" s="15"/>
      <c r="S577" s="15"/>
      <c r="T577" s="15"/>
      <c r="U577" s="15"/>
      <c r="V577" s="15"/>
      <c r="W577" s="15"/>
      <c r="X577" s="15"/>
      <c r="Y577" s="15"/>
      <c r="Z577" s="15"/>
      <c r="AA577" s="15"/>
      <c r="AB577" s="15"/>
      <c r="AC577" s="15"/>
      <c r="AD577" s="15"/>
      <c r="AE577" s="15"/>
      <c r="AF577" s="15"/>
      <c r="AG577" s="15"/>
      <c r="AH577" s="15"/>
      <c r="AI577" s="15"/>
      <c r="AJ577" s="15"/>
      <c r="AK577" s="15"/>
      <c r="AL577" s="15"/>
      <c r="AM577" s="15"/>
      <c r="AN577" s="15"/>
      <c r="AO577" s="15"/>
      <c r="AP577" s="15"/>
      <c r="AQ577" s="15"/>
      <c r="AR577" s="15"/>
    </row>
    <row r="578" spans="1:66" s="19" customFormat="1" ht="13.2" hidden="1">
      <c r="A578" s="10"/>
      <c r="B578" s="10"/>
      <c r="C578" s="10"/>
      <c r="D578" s="44"/>
      <c r="E578" s="10"/>
      <c r="F578" s="10"/>
      <c r="G578" s="10"/>
      <c r="H578" s="10"/>
      <c r="I578" s="10"/>
      <c r="J578" s="10"/>
      <c r="K578" s="10"/>
      <c r="L578" s="10"/>
      <c r="M578" s="10"/>
      <c r="N578" s="10"/>
      <c r="O578" s="10"/>
      <c r="P578" s="10"/>
      <c r="Q578" s="38">
        <f t="shared" ref="Q578:Q612" si="119">+P578</f>
        <v>0</v>
      </c>
      <c r="R578" s="15"/>
      <c r="S578" s="15"/>
      <c r="T578" s="15"/>
      <c r="U578" s="15"/>
      <c r="V578" s="15"/>
      <c r="W578" s="15"/>
      <c r="X578" s="15"/>
      <c r="Y578" s="15"/>
      <c r="Z578" s="15"/>
      <c r="AA578" s="15"/>
      <c r="AB578" s="15"/>
      <c r="AC578" s="15"/>
      <c r="AD578" s="15"/>
      <c r="AE578" s="15"/>
      <c r="AF578" s="15"/>
      <c r="AG578" s="15"/>
      <c r="AH578" s="15"/>
      <c r="AI578" s="15"/>
      <c r="AJ578" s="15"/>
      <c r="AK578" s="15"/>
      <c r="AL578" s="15"/>
      <c r="AM578" s="15"/>
      <c r="AN578" s="15"/>
      <c r="AO578" s="15"/>
      <c r="AP578" s="15"/>
      <c r="AQ578" s="15"/>
      <c r="AR578" s="15"/>
    </row>
    <row r="579" spans="1:66" s="19" customFormat="1" ht="13.2" hidden="1">
      <c r="A579" s="10"/>
      <c r="B579" s="10"/>
      <c r="C579" s="10"/>
      <c r="D579" s="44"/>
      <c r="E579" s="10"/>
      <c r="F579" s="10"/>
      <c r="G579" s="10"/>
      <c r="H579" s="10"/>
      <c r="I579" s="10"/>
      <c r="J579" s="10"/>
      <c r="K579" s="10"/>
      <c r="L579" s="10"/>
      <c r="M579" s="10"/>
      <c r="N579" s="10"/>
      <c r="O579" s="10"/>
      <c r="P579" s="10"/>
      <c r="Q579" s="38">
        <f t="shared" si="119"/>
        <v>0</v>
      </c>
      <c r="R579" s="15"/>
      <c r="S579" s="15"/>
      <c r="T579" s="15"/>
      <c r="U579" s="15"/>
      <c r="V579" s="15"/>
      <c r="W579" s="15"/>
      <c r="X579" s="15"/>
      <c r="Y579" s="15"/>
      <c r="Z579" s="15"/>
      <c r="AA579" s="15"/>
      <c r="AB579" s="15"/>
      <c r="AC579" s="15"/>
      <c r="AD579" s="15"/>
      <c r="AE579" s="15"/>
      <c r="AF579" s="15"/>
      <c r="AG579" s="15"/>
      <c r="AH579" s="15"/>
      <c r="AI579" s="15"/>
      <c r="AJ579" s="15"/>
      <c r="AK579" s="15"/>
      <c r="AL579" s="15"/>
      <c r="AM579" s="15"/>
      <c r="AN579" s="15"/>
      <c r="AO579" s="15"/>
      <c r="AP579" s="15"/>
      <c r="AQ579" s="15"/>
      <c r="AR579" s="15"/>
    </row>
    <row r="580" spans="1:66" s="19" customFormat="1" ht="13.2" hidden="1">
      <c r="A580" s="10"/>
      <c r="B580" s="10"/>
      <c r="C580" s="10"/>
      <c r="D580" s="44"/>
      <c r="E580" s="10"/>
      <c r="F580" s="10"/>
      <c r="G580" s="10"/>
      <c r="H580" s="10"/>
      <c r="I580" s="10"/>
      <c r="J580" s="10"/>
      <c r="K580" s="10"/>
      <c r="L580" s="10"/>
      <c r="M580" s="10"/>
      <c r="N580" s="10"/>
      <c r="O580" s="10"/>
      <c r="P580" s="10"/>
      <c r="Q580" s="38">
        <f t="shared" si="119"/>
        <v>0</v>
      </c>
      <c r="R580" s="15"/>
      <c r="S580" s="15"/>
      <c r="T580" s="15"/>
      <c r="U580" s="15"/>
      <c r="V580" s="15"/>
      <c r="W580" s="15"/>
      <c r="X580" s="15"/>
      <c r="Y580" s="15"/>
      <c r="Z580" s="15"/>
      <c r="AA580" s="15"/>
      <c r="AB580" s="15"/>
      <c r="AC580" s="15"/>
      <c r="AD580" s="15"/>
      <c r="AE580" s="15"/>
      <c r="AF580" s="15"/>
      <c r="AG580" s="15"/>
      <c r="AH580" s="15"/>
      <c r="AI580" s="15"/>
      <c r="AJ580" s="15"/>
      <c r="AK580" s="15"/>
      <c r="AL580" s="15"/>
      <c r="AM580" s="15"/>
      <c r="AN580" s="15"/>
      <c r="AO580" s="15"/>
      <c r="AP580" s="15"/>
      <c r="AQ580" s="15"/>
      <c r="AR580" s="15"/>
    </row>
    <row r="581" spans="1:66" s="19" customFormat="1" ht="13.2" hidden="1">
      <c r="A581" s="10"/>
      <c r="B581" s="10"/>
      <c r="C581" s="10"/>
      <c r="D581" s="44"/>
      <c r="E581" s="10"/>
      <c r="F581" s="10"/>
      <c r="G581" s="10"/>
      <c r="H581" s="10"/>
      <c r="I581" s="10"/>
      <c r="J581" s="10"/>
      <c r="K581" s="10"/>
      <c r="L581" s="10"/>
      <c r="M581" s="10"/>
      <c r="N581" s="10"/>
      <c r="O581" s="10"/>
      <c r="P581" s="10"/>
      <c r="Q581" s="38">
        <f t="shared" si="119"/>
        <v>0</v>
      </c>
      <c r="R581" s="15"/>
      <c r="S581" s="15"/>
      <c r="T581" s="15"/>
      <c r="U581" s="15"/>
      <c r="V581" s="15"/>
      <c r="W581" s="15"/>
      <c r="X581" s="15"/>
      <c r="Y581" s="15"/>
      <c r="Z581" s="15"/>
      <c r="AA581" s="15"/>
      <c r="AB581" s="15"/>
      <c r="AC581" s="15"/>
      <c r="AD581" s="15"/>
      <c r="AE581" s="15"/>
      <c r="AF581" s="15"/>
      <c r="AG581" s="15"/>
      <c r="AH581" s="15"/>
      <c r="AI581" s="15"/>
      <c r="AJ581" s="15"/>
      <c r="AK581" s="15"/>
      <c r="AL581" s="15"/>
      <c r="AM581" s="15"/>
      <c r="AN581" s="15"/>
      <c r="AO581" s="15"/>
      <c r="AP581" s="15"/>
      <c r="AQ581" s="15"/>
      <c r="AR581" s="15"/>
    </row>
    <row r="582" spans="1:66" s="15" customFormat="1" ht="13.2" hidden="1">
      <c r="A582" s="10"/>
      <c r="B582" s="10"/>
      <c r="C582" s="10"/>
      <c r="D582" s="44"/>
      <c r="E582" s="10"/>
      <c r="F582" s="10"/>
      <c r="G582" s="10"/>
      <c r="H582" s="10"/>
      <c r="I582" s="10"/>
      <c r="J582" s="10"/>
      <c r="K582" s="10"/>
      <c r="L582" s="10"/>
      <c r="M582" s="10"/>
      <c r="N582" s="10"/>
      <c r="O582" s="10"/>
      <c r="P582" s="10"/>
      <c r="Q582" s="38">
        <f t="shared" si="119"/>
        <v>0</v>
      </c>
    </row>
    <row r="583" spans="1:66" s="15" customFormat="1" ht="13.2" hidden="1">
      <c r="A583" s="10"/>
      <c r="B583" s="10"/>
      <c r="C583" s="10"/>
      <c r="D583" s="44"/>
      <c r="E583" s="10"/>
      <c r="F583" s="10"/>
      <c r="G583" s="10"/>
      <c r="H583" s="10"/>
      <c r="I583" s="10"/>
      <c r="J583" s="10"/>
      <c r="K583" s="10"/>
      <c r="L583" s="10"/>
      <c r="M583" s="10"/>
      <c r="N583" s="10"/>
      <c r="O583" s="10"/>
      <c r="P583" s="10"/>
      <c r="Q583" s="38">
        <f t="shared" si="119"/>
        <v>0</v>
      </c>
    </row>
    <row r="584" spans="1:66" s="15" customFormat="1" ht="13.2" hidden="1">
      <c r="A584" s="10"/>
      <c r="B584" s="10"/>
      <c r="C584" s="10"/>
      <c r="D584" s="44"/>
      <c r="E584" s="10"/>
      <c r="F584" s="10"/>
      <c r="G584" s="10"/>
      <c r="H584" s="10"/>
      <c r="I584" s="10"/>
      <c r="J584" s="10"/>
      <c r="K584" s="10"/>
      <c r="L584" s="10"/>
      <c r="M584" s="10"/>
      <c r="N584" s="10"/>
      <c r="O584" s="10"/>
      <c r="P584" s="10"/>
      <c r="Q584" s="38">
        <f t="shared" si="119"/>
        <v>0</v>
      </c>
    </row>
    <row r="585" spans="1:66" s="15" customFormat="1" ht="13.2" hidden="1">
      <c r="A585" s="10"/>
      <c r="B585" s="10"/>
      <c r="C585" s="10"/>
      <c r="D585" s="44"/>
      <c r="E585" s="10"/>
      <c r="F585" s="10"/>
      <c r="G585" s="10"/>
      <c r="H585" s="10"/>
      <c r="I585" s="10"/>
      <c r="J585" s="10"/>
      <c r="K585" s="10"/>
      <c r="L585" s="10"/>
      <c r="M585" s="10"/>
      <c r="N585" s="10"/>
      <c r="O585" s="10"/>
      <c r="P585" s="10"/>
      <c r="Q585" s="38">
        <f t="shared" si="119"/>
        <v>0</v>
      </c>
    </row>
    <row r="586" spans="1:66" s="15" customFormat="1" ht="13.2" hidden="1">
      <c r="A586" s="10"/>
      <c r="B586" s="10"/>
      <c r="C586" s="10"/>
      <c r="D586" s="44"/>
      <c r="E586" s="10"/>
      <c r="F586" s="10"/>
      <c r="G586" s="10"/>
      <c r="H586" s="10"/>
      <c r="I586" s="10"/>
      <c r="J586" s="10"/>
      <c r="K586" s="10"/>
      <c r="L586" s="10"/>
      <c r="M586" s="10"/>
      <c r="N586" s="10"/>
      <c r="O586" s="10"/>
      <c r="P586" s="10"/>
      <c r="Q586" s="38">
        <f t="shared" si="119"/>
        <v>0</v>
      </c>
    </row>
    <row r="587" spans="1:66" s="15" customFormat="1" ht="13.2" hidden="1">
      <c r="A587" s="10"/>
      <c r="B587" s="10"/>
      <c r="C587" s="10"/>
      <c r="D587" s="44"/>
      <c r="E587" s="10"/>
      <c r="F587" s="10"/>
      <c r="G587" s="10"/>
      <c r="H587" s="10"/>
      <c r="I587" s="10"/>
      <c r="J587" s="10"/>
      <c r="K587" s="10"/>
      <c r="L587" s="10"/>
      <c r="M587" s="10"/>
      <c r="N587" s="10"/>
      <c r="O587" s="10"/>
      <c r="P587" s="10"/>
      <c r="Q587" s="38">
        <f t="shared" si="119"/>
        <v>0</v>
      </c>
      <c r="X587" s="8"/>
      <c r="Y587" s="8"/>
      <c r="Z587" s="8"/>
      <c r="AA587" s="8"/>
      <c r="AB587" s="8"/>
      <c r="AC587" s="8"/>
      <c r="AD587" s="8"/>
      <c r="AE587" s="8"/>
      <c r="AF587" s="8"/>
      <c r="AG587" s="8"/>
      <c r="AH587" s="8"/>
      <c r="AI587" s="8"/>
      <c r="AJ587" s="8"/>
      <c r="AK587" s="8"/>
      <c r="AL587" s="8"/>
      <c r="AM587" s="8"/>
      <c r="AN587" s="8"/>
      <c r="AO587" s="8"/>
      <c r="AP587" s="8"/>
      <c r="AQ587" s="8"/>
      <c r="AR587" s="8"/>
      <c r="AS587" s="7"/>
      <c r="AT587" s="7"/>
      <c r="AU587" s="7"/>
      <c r="AV587" s="7"/>
      <c r="AW587" s="7"/>
      <c r="AX587" s="7"/>
      <c r="AY587" s="7"/>
      <c r="AZ587" s="7"/>
      <c r="BA587" s="7"/>
      <c r="BB587" s="7"/>
      <c r="BC587" s="7"/>
      <c r="BD587" s="7"/>
      <c r="BE587" s="7"/>
      <c r="BF587" s="7"/>
      <c r="BG587" s="7"/>
      <c r="BH587" s="7"/>
      <c r="BI587" s="7"/>
      <c r="BJ587" s="7"/>
      <c r="BK587" s="7"/>
      <c r="BL587" s="7"/>
      <c r="BM587" s="7"/>
      <c r="BN587" s="7"/>
    </row>
    <row r="588" spans="1:66" s="15" customFormat="1" ht="13.2" hidden="1">
      <c r="A588" s="10"/>
      <c r="B588" s="10"/>
      <c r="C588" s="10"/>
      <c r="D588" s="44"/>
      <c r="E588" s="10"/>
      <c r="F588" s="10"/>
      <c r="G588" s="10"/>
      <c r="H588" s="10"/>
      <c r="I588" s="10"/>
      <c r="J588" s="10"/>
      <c r="K588" s="10"/>
      <c r="L588" s="10"/>
      <c r="M588" s="10"/>
      <c r="N588" s="10"/>
      <c r="O588" s="10"/>
      <c r="P588" s="10"/>
      <c r="Q588" s="38">
        <f t="shared" si="119"/>
        <v>0</v>
      </c>
      <c r="X588" s="8"/>
      <c r="Y588" s="8"/>
      <c r="Z588" s="8"/>
      <c r="AA588" s="8"/>
      <c r="AB588" s="8"/>
      <c r="AC588" s="8"/>
      <c r="AD588" s="8"/>
      <c r="AE588" s="8"/>
      <c r="AF588" s="8"/>
      <c r="AG588" s="8"/>
      <c r="AH588" s="8"/>
      <c r="AI588" s="8"/>
      <c r="AJ588" s="8"/>
      <c r="AK588" s="8"/>
      <c r="AL588" s="8"/>
      <c r="AM588" s="8"/>
      <c r="AN588" s="8"/>
      <c r="AO588" s="8"/>
      <c r="AP588" s="8"/>
      <c r="AQ588" s="8"/>
      <c r="AR588" s="8"/>
      <c r="AS588" s="7"/>
      <c r="AT588" s="7"/>
      <c r="AU588" s="7"/>
      <c r="AV588" s="7"/>
      <c r="AW588" s="7"/>
      <c r="AX588" s="7"/>
      <c r="AY588" s="7"/>
      <c r="AZ588" s="7"/>
      <c r="BA588" s="7"/>
      <c r="BB588" s="7"/>
      <c r="BC588" s="7"/>
      <c r="BD588" s="7"/>
      <c r="BE588" s="7"/>
      <c r="BF588" s="7"/>
      <c r="BG588" s="7"/>
      <c r="BH588" s="7"/>
      <c r="BI588" s="7"/>
      <c r="BJ588" s="7"/>
      <c r="BK588" s="7"/>
      <c r="BL588" s="7"/>
      <c r="BM588" s="7"/>
      <c r="BN588" s="7"/>
    </row>
    <row r="589" spans="1:66" s="15" customFormat="1" ht="13.2" hidden="1">
      <c r="A589" s="10"/>
      <c r="B589" s="10"/>
      <c r="C589" s="10"/>
      <c r="D589" s="44"/>
      <c r="E589" s="10"/>
      <c r="F589" s="10"/>
      <c r="G589" s="10"/>
      <c r="H589" s="10"/>
      <c r="I589" s="10"/>
      <c r="J589" s="10"/>
      <c r="K589" s="10"/>
      <c r="L589" s="10"/>
      <c r="M589" s="10"/>
      <c r="N589" s="10"/>
      <c r="O589" s="10"/>
      <c r="P589" s="10"/>
      <c r="Q589" s="38">
        <f t="shared" si="119"/>
        <v>0</v>
      </c>
      <c r="X589" s="8"/>
      <c r="Y589" s="8"/>
      <c r="Z589" s="8"/>
      <c r="AA589" s="8"/>
      <c r="AB589" s="8"/>
      <c r="AC589" s="8"/>
      <c r="AD589" s="8"/>
      <c r="AE589" s="8"/>
      <c r="AF589" s="8"/>
      <c r="AG589" s="8"/>
      <c r="AH589" s="8"/>
      <c r="AI589" s="8"/>
      <c r="AJ589" s="8"/>
      <c r="AK589" s="8"/>
      <c r="AL589" s="8"/>
      <c r="AM589" s="8"/>
      <c r="AN589" s="8"/>
      <c r="AO589" s="8"/>
      <c r="AP589" s="8"/>
      <c r="AQ589" s="8"/>
      <c r="AR589" s="8"/>
      <c r="AS589" s="7"/>
      <c r="AT589" s="7"/>
      <c r="AU589" s="7"/>
      <c r="AV589" s="7"/>
      <c r="AW589" s="7"/>
      <c r="AX589" s="7"/>
      <c r="AY589" s="7"/>
      <c r="AZ589" s="7"/>
      <c r="BA589" s="7"/>
      <c r="BB589" s="7"/>
      <c r="BC589" s="7"/>
      <c r="BD589" s="7"/>
      <c r="BE589" s="7"/>
      <c r="BF589" s="7"/>
      <c r="BG589" s="7"/>
      <c r="BH589" s="7"/>
      <c r="BI589" s="7"/>
      <c r="BJ589" s="7"/>
      <c r="BK589" s="7"/>
      <c r="BL589" s="7"/>
      <c r="BM589" s="7"/>
      <c r="BN589" s="7"/>
    </row>
    <row r="590" spans="1:66" s="15" customFormat="1" ht="13.2" hidden="1">
      <c r="A590" s="10"/>
      <c r="B590" s="10"/>
      <c r="C590" s="10"/>
      <c r="D590" s="44"/>
      <c r="E590" s="10"/>
      <c r="F590" s="10"/>
      <c r="G590" s="10"/>
      <c r="H590" s="10"/>
      <c r="I590" s="10"/>
      <c r="J590" s="10"/>
      <c r="K590" s="10"/>
      <c r="L590" s="10"/>
      <c r="M590" s="10"/>
      <c r="N590" s="10"/>
      <c r="O590" s="10"/>
      <c r="P590" s="10"/>
      <c r="Q590" s="38">
        <f t="shared" si="119"/>
        <v>0</v>
      </c>
      <c r="X590" s="8"/>
      <c r="Y590" s="8"/>
      <c r="Z590" s="8"/>
      <c r="AA590" s="8"/>
      <c r="AB590" s="8"/>
      <c r="AC590" s="8"/>
      <c r="AD590" s="8"/>
      <c r="AE590" s="8"/>
      <c r="AF590" s="8"/>
      <c r="AG590" s="8"/>
      <c r="AH590" s="8"/>
      <c r="AI590" s="8"/>
      <c r="AJ590" s="8"/>
      <c r="AK590" s="8"/>
      <c r="AL590" s="8"/>
      <c r="AM590" s="8"/>
      <c r="AN590" s="8"/>
      <c r="AO590" s="8"/>
      <c r="AP590" s="8"/>
      <c r="AQ590" s="8"/>
      <c r="AR590" s="8"/>
      <c r="AS590" s="7"/>
      <c r="AT590" s="7"/>
      <c r="AU590" s="7"/>
      <c r="AV590" s="7"/>
      <c r="AW590" s="7"/>
      <c r="AX590" s="7"/>
      <c r="AY590" s="7"/>
      <c r="AZ590" s="7"/>
      <c r="BA590" s="7"/>
      <c r="BB590" s="7"/>
      <c r="BC590" s="7"/>
      <c r="BD590" s="7"/>
      <c r="BE590" s="7"/>
      <c r="BF590" s="7"/>
      <c r="BG590" s="7"/>
      <c r="BH590" s="7"/>
      <c r="BI590" s="7"/>
      <c r="BJ590" s="7"/>
      <c r="BK590" s="7"/>
      <c r="BL590" s="7"/>
      <c r="BM590" s="7"/>
      <c r="BN590" s="7"/>
    </row>
    <row r="591" spans="1:66" s="15" customFormat="1" ht="13.2" hidden="1">
      <c r="A591" s="10"/>
      <c r="B591" s="10"/>
      <c r="C591" s="10"/>
      <c r="D591" s="44"/>
      <c r="E591" s="10"/>
      <c r="F591" s="10"/>
      <c r="G591" s="10"/>
      <c r="H591" s="10"/>
      <c r="I591" s="10"/>
      <c r="J591" s="10"/>
      <c r="K591" s="10"/>
      <c r="L591" s="10"/>
      <c r="M591" s="10"/>
      <c r="N591" s="10"/>
      <c r="O591" s="10"/>
      <c r="P591" s="10"/>
      <c r="Q591" s="38">
        <f t="shared" si="119"/>
        <v>0</v>
      </c>
      <c r="X591" s="8"/>
      <c r="Y591" s="8"/>
      <c r="Z591" s="8"/>
      <c r="AA591" s="8"/>
      <c r="AB591" s="8"/>
      <c r="AC591" s="8"/>
      <c r="AD591" s="8"/>
      <c r="AE591" s="8"/>
      <c r="AF591" s="8"/>
      <c r="AG591" s="8"/>
      <c r="AH591" s="8"/>
      <c r="AI591" s="8"/>
      <c r="AJ591" s="8"/>
      <c r="AK591" s="8"/>
      <c r="AL591" s="8"/>
      <c r="AM591" s="8"/>
      <c r="AN591" s="8"/>
      <c r="AO591" s="8"/>
      <c r="AP591" s="8"/>
      <c r="AQ591" s="8"/>
      <c r="AR591" s="8"/>
      <c r="AS591" s="7"/>
      <c r="AT591" s="7"/>
      <c r="AU591" s="7"/>
      <c r="AV591" s="7"/>
      <c r="AW591" s="7"/>
      <c r="AX591" s="7"/>
      <c r="AY591" s="7"/>
      <c r="AZ591" s="7"/>
      <c r="BA591" s="7"/>
      <c r="BB591" s="7"/>
      <c r="BC591" s="7"/>
      <c r="BD591" s="7"/>
      <c r="BE591" s="7"/>
      <c r="BF591" s="7"/>
      <c r="BG591" s="7"/>
      <c r="BH591" s="7"/>
      <c r="BI591" s="7"/>
      <c r="BJ591" s="7"/>
      <c r="BK591" s="7"/>
      <c r="BL591" s="7"/>
      <c r="BM591" s="7"/>
      <c r="BN591" s="7"/>
    </row>
    <row r="592" spans="1:66" s="15" customFormat="1" ht="13.2" hidden="1">
      <c r="A592" s="10"/>
      <c r="B592" s="10"/>
      <c r="C592" s="10"/>
      <c r="D592" s="44"/>
      <c r="E592" s="10"/>
      <c r="F592" s="10"/>
      <c r="G592" s="10"/>
      <c r="H592" s="10"/>
      <c r="I592" s="10"/>
      <c r="J592" s="10"/>
      <c r="K592" s="10"/>
      <c r="L592" s="10"/>
      <c r="M592" s="10"/>
      <c r="N592" s="10"/>
      <c r="O592" s="10"/>
      <c r="P592" s="10"/>
      <c r="Q592" s="38">
        <f t="shared" si="119"/>
        <v>0</v>
      </c>
      <c r="X592" s="8"/>
      <c r="Y592" s="8"/>
      <c r="Z592" s="8"/>
      <c r="AA592" s="8"/>
      <c r="AB592" s="8"/>
      <c r="AC592" s="8"/>
      <c r="AD592" s="8"/>
      <c r="AE592" s="8"/>
      <c r="AF592" s="8"/>
      <c r="AG592" s="8"/>
      <c r="AH592" s="8"/>
      <c r="AI592" s="8"/>
      <c r="AJ592" s="8"/>
      <c r="AK592" s="8"/>
      <c r="AL592" s="8"/>
      <c r="AM592" s="8"/>
      <c r="AN592" s="8"/>
      <c r="AO592" s="8"/>
      <c r="AP592" s="8"/>
      <c r="AQ592" s="8"/>
      <c r="AR592" s="8"/>
      <c r="AS592" s="7"/>
      <c r="AT592" s="7"/>
      <c r="AU592" s="7"/>
      <c r="AV592" s="7"/>
      <c r="AW592" s="7"/>
      <c r="AX592" s="7"/>
      <c r="AY592" s="7"/>
      <c r="AZ592" s="7"/>
      <c r="BA592" s="7"/>
      <c r="BB592" s="7"/>
      <c r="BC592" s="7"/>
      <c r="BD592" s="7"/>
      <c r="BE592" s="7"/>
      <c r="BF592" s="7"/>
      <c r="BG592" s="7"/>
      <c r="BH592" s="7"/>
      <c r="BI592" s="7"/>
      <c r="BJ592" s="7"/>
      <c r="BK592" s="7"/>
      <c r="BL592" s="7"/>
      <c r="BM592" s="7"/>
      <c r="BN592" s="7"/>
    </row>
    <row r="593" spans="1:66" s="15" customFormat="1" ht="13.2" hidden="1">
      <c r="A593" s="10"/>
      <c r="B593" s="10"/>
      <c r="C593" s="10"/>
      <c r="D593" s="44"/>
      <c r="E593" s="10"/>
      <c r="F593" s="10"/>
      <c r="G593" s="10"/>
      <c r="H593" s="10"/>
      <c r="I593" s="10"/>
      <c r="J593" s="10"/>
      <c r="K593" s="10"/>
      <c r="L593" s="10"/>
      <c r="M593" s="10"/>
      <c r="N593" s="10"/>
      <c r="O593" s="10"/>
      <c r="P593" s="10"/>
      <c r="Q593" s="38">
        <f t="shared" si="119"/>
        <v>0</v>
      </c>
      <c r="X593" s="8"/>
      <c r="Y593" s="8"/>
      <c r="Z593" s="8"/>
      <c r="AA593" s="8"/>
      <c r="AB593" s="8"/>
      <c r="AC593" s="8"/>
      <c r="AD593" s="8"/>
      <c r="AE593" s="8"/>
      <c r="AF593" s="8"/>
      <c r="AG593" s="8"/>
      <c r="AH593" s="8"/>
      <c r="AI593" s="8"/>
      <c r="AJ593" s="8"/>
      <c r="AK593" s="8"/>
      <c r="AL593" s="8"/>
      <c r="AM593" s="8"/>
      <c r="AN593" s="8"/>
      <c r="AO593" s="8"/>
      <c r="AP593" s="8"/>
      <c r="AQ593" s="8"/>
      <c r="AR593" s="8"/>
      <c r="AS593" s="7"/>
      <c r="AT593" s="7"/>
      <c r="AU593" s="7"/>
      <c r="AV593" s="7"/>
      <c r="AW593" s="7"/>
      <c r="AX593" s="7"/>
      <c r="AY593" s="7"/>
      <c r="AZ593" s="7"/>
      <c r="BA593" s="7"/>
      <c r="BB593" s="7"/>
      <c r="BC593" s="7"/>
      <c r="BD593" s="7"/>
      <c r="BE593" s="7"/>
      <c r="BF593" s="7"/>
      <c r="BG593" s="7"/>
      <c r="BH593" s="7"/>
      <c r="BI593" s="7"/>
      <c r="BJ593" s="7"/>
      <c r="BK593" s="7"/>
      <c r="BL593" s="7"/>
      <c r="BM593" s="7"/>
      <c r="BN593" s="7"/>
    </row>
    <row r="594" spans="1:66" s="15" customFormat="1" ht="13.2" hidden="1">
      <c r="A594" s="10"/>
      <c r="B594" s="10"/>
      <c r="C594" s="10"/>
      <c r="D594" s="44"/>
      <c r="E594" s="10"/>
      <c r="F594" s="10"/>
      <c r="G594" s="10"/>
      <c r="H594" s="10"/>
      <c r="I594" s="10"/>
      <c r="J594" s="10"/>
      <c r="K594" s="10"/>
      <c r="L594" s="10"/>
      <c r="M594" s="10"/>
      <c r="N594" s="10"/>
      <c r="O594" s="10"/>
      <c r="P594" s="10"/>
      <c r="Q594" s="38">
        <f t="shared" si="119"/>
        <v>0</v>
      </c>
      <c r="X594" s="8"/>
      <c r="Y594" s="8"/>
      <c r="Z594" s="8"/>
      <c r="AA594" s="8"/>
      <c r="AB594" s="8"/>
      <c r="AC594" s="8"/>
      <c r="AD594" s="8"/>
      <c r="AE594" s="8"/>
      <c r="AF594" s="8"/>
      <c r="AG594" s="8"/>
      <c r="AH594" s="8"/>
      <c r="AI594" s="8"/>
      <c r="AJ594" s="8"/>
      <c r="AK594" s="8"/>
      <c r="AL594" s="8"/>
      <c r="AM594" s="8"/>
      <c r="AN594" s="8"/>
      <c r="AO594" s="8"/>
      <c r="AP594" s="8"/>
      <c r="AQ594" s="8"/>
      <c r="AR594" s="8"/>
      <c r="AS594" s="7"/>
      <c r="AT594" s="7"/>
      <c r="AU594" s="7"/>
      <c r="AV594" s="7"/>
      <c r="AW594" s="7"/>
      <c r="AX594" s="7"/>
      <c r="AY594" s="7"/>
      <c r="AZ594" s="7"/>
      <c r="BA594" s="7"/>
      <c r="BB594" s="7"/>
      <c r="BC594" s="7"/>
      <c r="BD594" s="7"/>
      <c r="BE594" s="7"/>
      <c r="BF594" s="7"/>
      <c r="BG594" s="7"/>
      <c r="BH594" s="7"/>
      <c r="BI594" s="7"/>
      <c r="BJ594" s="7"/>
      <c r="BK594" s="7"/>
      <c r="BL594" s="7"/>
      <c r="BM594" s="7"/>
      <c r="BN594" s="7"/>
    </row>
    <row r="595" spans="1:66" s="15" customFormat="1" ht="13.2" hidden="1">
      <c r="A595" s="10"/>
      <c r="B595" s="10"/>
      <c r="C595" s="10"/>
      <c r="D595" s="44"/>
      <c r="E595" s="10"/>
      <c r="F595" s="10"/>
      <c r="G595" s="10"/>
      <c r="H595" s="10"/>
      <c r="I595" s="10"/>
      <c r="J595" s="10"/>
      <c r="K595" s="10"/>
      <c r="L595" s="10"/>
      <c r="M595" s="10"/>
      <c r="N595" s="10"/>
      <c r="O595" s="10"/>
      <c r="P595" s="10"/>
      <c r="Q595" s="38">
        <f t="shared" si="119"/>
        <v>0</v>
      </c>
      <c r="X595" s="8"/>
      <c r="Y595" s="8"/>
      <c r="Z595" s="8"/>
      <c r="AA595" s="8"/>
      <c r="AB595" s="8"/>
      <c r="AC595" s="8"/>
      <c r="AD595" s="8"/>
      <c r="AE595" s="8"/>
      <c r="AF595" s="8"/>
      <c r="AG595" s="8"/>
      <c r="AH595" s="8"/>
      <c r="AI595" s="8"/>
      <c r="AJ595" s="8"/>
      <c r="AK595" s="8"/>
      <c r="AL595" s="8"/>
      <c r="AM595" s="8"/>
      <c r="AN595" s="8"/>
      <c r="AO595" s="8"/>
      <c r="AP595" s="8"/>
      <c r="AQ595" s="8"/>
      <c r="AR595" s="8"/>
      <c r="AS595" s="7"/>
      <c r="AT595" s="7"/>
      <c r="AU595" s="7"/>
      <c r="AV595" s="7"/>
      <c r="AW595" s="7"/>
      <c r="AX595" s="7"/>
      <c r="AY595" s="7"/>
      <c r="AZ595" s="7"/>
      <c r="BA595" s="7"/>
      <c r="BB595" s="7"/>
      <c r="BC595" s="7"/>
      <c r="BD595" s="7"/>
      <c r="BE595" s="7"/>
      <c r="BF595" s="7"/>
      <c r="BG595" s="7"/>
      <c r="BH595" s="7"/>
      <c r="BI595" s="7"/>
      <c r="BJ595" s="7"/>
      <c r="BK595" s="7"/>
      <c r="BL595" s="7"/>
      <c r="BM595" s="7"/>
      <c r="BN595" s="7"/>
    </row>
    <row r="596" spans="1:66" s="15" customFormat="1" ht="13.2" hidden="1">
      <c r="A596" s="10"/>
      <c r="B596" s="10"/>
      <c r="C596" s="10"/>
      <c r="D596" s="44"/>
      <c r="E596" s="10"/>
      <c r="F596" s="10"/>
      <c r="G596" s="10"/>
      <c r="H596" s="10"/>
      <c r="I596" s="10"/>
      <c r="J596" s="10"/>
      <c r="K596" s="10"/>
      <c r="L596" s="10"/>
      <c r="M596" s="10"/>
      <c r="N596" s="10"/>
      <c r="O596" s="10"/>
      <c r="P596" s="10"/>
      <c r="Q596" s="38">
        <f t="shared" si="119"/>
        <v>0</v>
      </c>
      <c r="X596" s="8"/>
      <c r="Y596" s="8"/>
      <c r="Z596" s="8"/>
      <c r="AA596" s="8"/>
      <c r="AB596" s="8"/>
      <c r="AC596" s="8"/>
      <c r="AD596" s="8"/>
      <c r="AE596" s="8"/>
      <c r="AF596" s="8"/>
      <c r="AG596" s="8"/>
      <c r="AH596" s="8"/>
      <c r="AI596" s="8"/>
      <c r="AJ596" s="8"/>
      <c r="AK596" s="8"/>
      <c r="AL596" s="8"/>
      <c r="AM596" s="8"/>
      <c r="AN596" s="8"/>
      <c r="AO596" s="8"/>
      <c r="AP596" s="8"/>
      <c r="AQ596" s="8"/>
      <c r="AR596" s="8"/>
      <c r="AS596" s="7"/>
      <c r="AT596" s="7"/>
      <c r="AU596" s="7"/>
      <c r="AV596" s="7"/>
      <c r="AW596" s="7"/>
      <c r="AX596" s="7"/>
      <c r="AY596" s="7"/>
      <c r="AZ596" s="7"/>
      <c r="BA596" s="7"/>
      <c r="BB596" s="7"/>
      <c r="BC596" s="7"/>
      <c r="BD596" s="7"/>
      <c r="BE596" s="7"/>
      <c r="BF596" s="7"/>
      <c r="BG596" s="7"/>
      <c r="BH596" s="7"/>
      <c r="BI596" s="7"/>
      <c r="BJ596" s="7"/>
      <c r="BK596" s="7"/>
      <c r="BL596" s="7"/>
      <c r="BM596" s="7"/>
      <c r="BN596" s="7"/>
    </row>
    <row r="597" spans="1:66" s="15" customFormat="1" ht="13.2" hidden="1">
      <c r="A597" s="10"/>
      <c r="B597" s="10"/>
      <c r="C597" s="10"/>
      <c r="D597" s="44"/>
      <c r="E597" s="10"/>
      <c r="F597" s="10"/>
      <c r="G597" s="10"/>
      <c r="H597" s="10"/>
      <c r="I597" s="10"/>
      <c r="J597" s="10"/>
      <c r="K597" s="10"/>
      <c r="L597" s="10"/>
      <c r="M597" s="10"/>
      <c r="N597" s="10"/>
      <c r="O597" s="10"/>
      <c r="P597" s="10"/>
      <c r="Q597" s="38">
        <f t="shared" si="119"/>
        <v>0</v>
      </c>
      <c r="X597" s="8"/>
      <c r="Y597" s="8"/>
      <c r="Z597" s="8"/>
      <c r="AA597" s="8"/>
      <c r="AB597" s="8"/>
      <c r="AC597" s="8"/>
      <c r="AD597" s="8"/>
      <c r="AE597" s="8"/>
      <c r="AF597" s="8"/>
      <c r="AG597" s="8"/>
      <c r="AH597" s="8"/>
      <c r="AI597" s="8"/>
      <c r="AJ597" s="8"/>
      <c r="AK597" s="8"/>
      <c r="AL597" s="8"/>
      <c r="AM597" s="8"/>
      <c r="AN597" s="8"/>
      <c r="AO597" s="8"/>
      <c r="AP597" s="8"/>
      <c r="AQ597" s="8"/>
      <c r="AR597" s="8"/>
      <c r="AS597" s="7"/>
      <c r="AT597" s="7"/>
      <c r="AU597" s="7"/>
      <c r="AV597" s="7"/>
      <c r="AW597" s="7"/>
      <c r="AX597" s="7"/>
      <c r="AY597" s="7"/>
      <c r="AZ597" s="7"/>
      <c r="BA597" s="7"/>
      <c r="BB597" s="7"/>
      <c r="BC597" s="7"/>
      <c r="BD597" s="7"/>
      <c r="BE597" s="7"/>
      <c r="BF597" s="7"/>
      <c r="BG597" s="7"/>
      <c r="BH597" s="7"/>
      <c r="BI597" s="7"/>
      <c r="BJ597" s="7"/>
      <c r="BK597" s="7"/>
      <c r="BL597" s="7"/>
      <c r="BM597" s="7"/>
      <c r="BN597" s="7"/>
    </row>
    <row r="598" spans="1:66" s="15" customFormat="1" ht="13.2" hidden="1">
      <c r="A598" s="10"/>
      <c r="B598" s="10"/>
      <c r="C598" s="10"/>
      <c r="D598" s="44"/>
      <c r="E598" s="10"/>
      <c r="F598" s="10"/>
      <c r="G598" s="10"/>
      <c r="H598" s="10"/>
      <c r="I598" s="10"/>
      <c r="J598" s="10"/>
      <c r="K598" s="10"/>
      <c r="L598" s="10"/>
      <c r="M598" s="10"/>
      <c r="N598" s="10"/>
      <c r="O598" s="10"/>
      <c r="P598" s="10"/>
      <c r="Q598" s="38">
        <f t="shared" si="119"/>
        <v>0</v>
      </c>
      <c r="X598" s="8"/>
      <c r="Y598" s="8"/>
      <c r="Z598" s="8"/>
      <c r="AA598" s="8"/>
      <c r="AB598" s="8"/>
      <c r="AC598" s="8"/>
      <c r="AD598" s="8"/>
      <c r="AE598" s="8"/>
      <c r="AF598" s="8"/>
      <c r="AG598" s="8"/>
      <c r="AH598" s="8"/>
      <c r="AI598" s="8"/>
      <c r="AJ598" s="8"/>
      <c r="AK598" s="8"/>
      <c r="AL598" s="8"/>
      <c r="AM598" s="8"/>
      <c r="AN598" s="8"/>
      <c r="AO598" s="8"/>
      <c r="AP598" s="8"/>
      <c r="AQ598" s="8"/>
      <c r="AR598" s="8"/>
      <c r="AS598" s="7"/>
      <c r="AT598" s="7"/>
      <c r="AU598" s="7"/>
      <c r="AV598" s="7"/>
      <c r="AW598" s="7"/>
      <c r="AX598" s="7"/>
      <c r="AY598" s="7"/>
      <c r="AZ598" s="7"/>
      <c r="BA598" s="7"/>
      <c r="BB598" s="7"/>
      <c r="BC598" s="7"/>
      <c r="BD598" s="7"/>
      <c r="BE598" s="7"/>
      <c r="BF598" s="7"/>
      <c r="BG598" s="7"/>
      <c r="BH598" s="7"/>
      <c r="BI598" s="7"/>
      <c r="BJ598" s="7"/>
      <c r="BK598" s="7"/>
      <c r="BL598" s="7"/>
      <c r="BM598" s="7"/>
      <c r="BN598" s="7"/>
    </row>
    <row r="599" spans="1:66" s="15" customFormat="1" ht="13.2" hidden="1">
      <c r="A599" s="10"/>
      <c r="B599" s="10"/>
      <c r="C599" s="10"/>
      <c r="D599" s="44"/>
      <c r="E599" s="10"/>
      <c r="F599" s="10"/>
      <c r="G599" s="10"/>
      <c r="H599" s="10"/>
      <c r="I599" s="10"/>
      <c r="J599" s="10"/>
      <c r="K599" s="10"/>
      <c r="L599" s="10"/>
      <c r="M599" s="10"/>
      <c r="N599" s="10"/>
      <c r="O599" s="10"/>
      <c r="P599" s="10"/>
      <c r="Q599" s="38">
        <f t="shared" si="119"/>
        <v>0</v>
      </c>
      <c r="X599" s="8"/>
      <c r="Y599" s="8"/>
      <c r="Z599" s="8"/>
      <c r="AA599" s="8"/>
      <c r="AB599" s="8"/>
      <c r="AC599" s="8"/>
      <c r="AD599" s="8"/>
      <c r="AE599" s="8"/>
      <c r="AF599" s="8"/>
      <c r="AG599" s="8"/>
      <c r="AH599" s="8"/>
      <c r="AI599" s="8"/>
      <c r="AJ599" s="8"/>
      <c r="AK599" s="8"/>
      <c r="AL599" s="8"/>
      <c r="AM599" s="8"/>
      <c r="AN599" s="8"/>
      <c r="AO599" s="8"/>
      <c r="AP599" s="8"/>
      <c r="AQ599" s="8"/>
      <c r="AR599" s="8"/>
      <c r="AS599" s="7"/>
      <c r="AT599" s="7"/>
      <c r="AU599" s="7"/>
      <c r="AV599" s="7"/>
      <c r="AW599" s="7"/>
      <c r="AX599" s="7"/>
      <c r="AY599" s="7"/>
      <c r="AZ599" s="7"/>
      <c r="BA599" s="7"/>
      <c r="BB599" s="7"/>
      <c r="BC599" s="7"/>
      <c r="BD599" s="7"/>
      <c r="BE599" s="7"/>
      <c r="BF599" s="7"/>
      <c r="BG599" s="7"/>
      <c r="BH599" s="7"/>
      <c r="BI599" s="7"/>
      <c r="BJ599" s="7"/>
      <c r="BK599" s="7"/>
      <c r="BL599" s="7"/>
      <c r="BM599" s="7"/>
      <c r="BN599" s="7"/>
    </row>
    <row r="600" spans="1:66" s="15" customFormat="1" ht="13.2" hidden="1">
      <c r="A600" s="10"/>
      <c r="B600" s="10"/>
      <c r="C600" s="10"/>
      <c r="D600" s="44"/>
      <c r="E600" s="10"/>
      <c r="F600" s="10"/>
      <c r="G600" s="10"/>
      <c r="H600" s="10"/>
      <c r="I600" s="10"/>
      <c r="J600" s="10"/>
      <c r="K600" s="10"/>
      <c r="L600" s="10"/>
      <c r="M600" s="10"/>
      <c r="N600" s="10"/>
      <c r="O600" s="10"/>
      <c r="P600" s="10"/>
      <c r="Q600" s="38">
        <f t="shared" si="119"/>
        <v>0</v>
      </c>
      <c r="X600" s="8"/>
      <c r="Y600" s="8"/>
      <c r="Z600" s="8"/>
      <c r="AA600" s="8"/>
      <c r="AB600" s="8"/>
      <c r="AC600" s="8"/>
      <c r="AD600" s="8"/>
      <c r="AE600" s="8"/>
      <c r="AF600" s="8"/>
      <c r="AG600" s="8"/>
      <c r="AH600" s="8"/>
      <c r="AI600" s="8"/>
      <c r="AJ600" s="8"/>
      <c r="AK600" s="8"/>
      <c r="AL600" s="8"/>
      <c r="AM600" s="8"/>
      <c r="AN600" s="8"/>
      <c r="AO600" s="8"/>
      <c r="AP600" s="8"/>
      <c r="AQ600" s="8"/>
      <c r="AR600" s="8"/>
      <c r="AS600" s="7"/>
      <c r="AT600" s="7"/>
      <c r="AU600" s="7"/>
      <c r="AV600" s="7"/>
      <c r="AW600" s="7"/>
      <c r="AX600" s="7"/>
      <c r="AY600" s="7"/>
      <c r="AZ600" s="7"/>
      <c r="BA600" s="7"/>
      <c r="BB600" s="7"/>
      <c r="BC600" s="7"/>
      <c r="BD600" s="7"/>
      <c r="BE600" s="7"/>
      <c r="BF600" s="7"/>
      <c r="BG600" s="7"/>
      <c r="BH600" s="7"/>
      <c r="BI600" s="7"/>
      <c r="BJ600" s="7"/>
      <c r="BK600" s="7"/>
      <c r="BL600" s="7"/>
      <c r="BM600" s="7"/>
      <c r="BN600" s="7"/>
    </row>
    <row r="601" spans="1:66" s="15" customFormat="1" ht="13.2" hidden="1">
      <c r="A601" s="10"/>
      <c r="B601" s="10"/>
      <c r="C601" s="10"/>
      <c r="D601" s="44"/>
      <c r="E601" s="10"/>
      <c r="F601" s="10"/>
      <c r="G601" s="10"/>
      <c r="H601" s="10"/>
      <c r="I601" s="10"/>
      <c r="J601" s="10"/>
      <c r="K601" s="10"/>
      <c r="L601" s="10"/>
      <c r="M601" s="10"/>
      <c r="N601" s="10"/>
      <c r="O601" s="10"/>
      <c r="P601" s="10"/>
      <c r="Q601" s="38">
        <f t="shared" si="119"/>
        <v>0</v>
      </c>
      <c r="X601" s="8"/>
      <c r="Y601" s="8"/>
      <c r="Z601" s="8"/>
      <c r="AA601" s="8"/>
      <c r="AB601" s="8"/>
      <c r="AC601" s="8"/>
      <c r="AD601" s="8"/>
      <c r="AE601" s="8"/>
      <c r="AF601" s="8"/>
      <c r="AG601" s="8"/>
      <c r="AH601" s="8"/>
      <c r="AI601" s="8"/>
      <c r="AJ601" s="8"/>
      <c r="AK601" s="8"/>
      <c r="AL601" s="8"/>
      <c r="AM601" s="8"/>
      <c r="AN601" s="8"/>
      <c r="AO601" s="8"/>
      <c r="AP601" s="8"/>
      <c r="AQ601" s="8"/>
      <c r="AR601" s="8"/>
      <c r="AS601" s="7"/>
      <c r="AT601" s="7"/>
      <c r="AU601" s="7"/>
      <c r="AV601" s="7"/>
      <c r="AW601" s="7"/>
      <c r="AX601" s="7"/>
      <c r="AY601" s="7"/>
      <c r="AZ601" s="7"/>
      <c r="BA601" s="7"/>
      <c r="BB601" s="7"/>
      <c r="BC601" s="7"/>
      <c r="BD601" s="7"/>
      <c r="BE601" s="7"/>
      <c r="BF601" s="7"/>
      <c r="BG601" s="7"/>
      <c r="BH601" s="7"/>
      <c r="BI601" s="7"/>
      <c r="BJ601" s="7"/>
      <c r="BK601" s="7"/>
      <c r="BL601" s="7"/>
      <c r="BM601" s="7"/>
      <c r="BN601" s="7"/>
    </row>
    <row r="602" spans="1:66" s="15" customFormat="1" ht="13.2" hidden="1">
      <c r="A602" s="10"/>
      <c r="B602" s="10"/>
      <c r="C602" s="10"/>
      <c r="D602" s="44"/>
      <c r="E602" s="10"/>
      <c r="F602" s="10"/>
      <c r="G602" s="10"/>
      <c r="H602" s="10"/>
      <c r="I602" s="10"/>
      <c r="J602" s="10"/>
      <c r="K602" s="10"/>
      <c r="L602" s="10"/>
      <c r="M602" s="10"/>
      <c r="N602" s="10"/>
      <c r="O602" s="10"/>
      <c r="P602" s="10"/>
      <c r="Q602" s="38">
        <f t="shared" si="119"/>
        <v>0</v>
      </c>
      <c r="X602" s="8"/>
      <c r="Y602" s="8"/>
      <c r="Z602" s="8"/>
      <c r="AA602" s="8"/>
      <c r="AB602" s="8"/>
      <c r="AC602" s="8"/>
      <c r="AD602" s="8"/>
      <c r="AE602" s="8"/>
      <c r="AF602" s="8"/>
      <c r="AG602" s="8"/>
      <c r="AH602" s="8"/>
      <c r="AI602" s="8"/>
      <c r="AJ602" s="8"/>
      <c r="AK602" s="8"/>
      <c r="AL602" s="8"/>
      <c r="AM602" s="8"/>
      <c r="AN602" s="8"/>
      <c r="AO602" s="8"/>
      <c r="AP602" s="8"/>
      <c r="AQ602" s="8"/>
      <c r="AR602" s="8"/>
      <c r="AS602" s="7"/>
      <c r="AT602" s="7"/>
      <c r="AU602" s="7"/>
      <c r="AV602" s="7"/>
      <c r="AW602" s="7"/>
      <c r="AX602" s="7"/>
      <c r="AY602" s="7"/>
      <c r="AZ602" s="7"/>
      <c r="BA602" s="7"/>
      <c r="BB602" s="7"/>
      <c r="BC602" s="7"/>
      <c r="BD602" s="7"/>
      <c r="BE602" s="7"/>
      <c r="BF602" s="7"/>
      <c r="BG602" s="7"/>
      <c r="BH602" s="7"/>
      <c r="BI602" s="7"/>
      <c r="BJ602" s="7"/>
      <c r="BK602" s="7"/>
      <c r="BL602" s="7"/>
      <c r="BM602" s="7"/>
      <c r="BN602" s="7"/>
    </row>
    <row r="603" spans="1:66" s="15" customFormat="1" ht="13.2" hidden="1">
      <c r="A603" s="10"/>
      <c r="B603" s="10"/>
      <c r="C603" s="10"/>
      <c r="D603" s="44"/>
      <c r="E603" s="10"/>
      <c r="F603" s="10"/>
      <c r="G603" s="10"/>
      <c r="H603" s="10"/>
      <c r="I603" s="10"/>
      <c r="J603" s="10"/>
      <c r="K603" s="10"/>
      <c r="L603" s="10"/>
      <c r="M603" s="10"/>
      <c r="N603" s="10"/>
      <c r="O603" s="10"/>
      <c r="P603" s="10"/>
      <c r="Q603" s="38">
        <f t="shared" si="119"/>
        <v>0</v>
      </c>
    </row>
    <row r="604" spans="1:66" s="15" customFormat="1" ht="13.2" hidden="1">
      <c r="A604" s="10"/>
      <c r="B604" s="10"/>
      <c r="C604" s="10"/>
      <c r="D604" s="44"/>
      <c r="E604" s="10"/>
      <c r="F604" s="10"/>
      <c r="G604" s="10"/>
      <c r="H604" s="10"/>
      <c r="I604" s="10"/>
      <c r="J604" s="10"/>
      <c r="K604" s="10"/>
      <c r="L604" s="10"/>
      <c r="M604" s="10"/>
      <c r="N604" s="10"/>
      <c r="O604" s="10"/>
      <c r="P604" s="10"/>
      <c r="Q604" s="38">
        <f t="shared" si="119"/>
        <v>0</v>
      </c>
    </row>
    <row r="605" spans="1:66" s="15" customFormat="1" ht="13.2" hidden="1">
      <c r="A605" s="10"/>
      <c r="B605" s="10"/>
      <c r="C605" s="10"/>
      <c r="D605" s="44"/>
      <c r="E605" s="10"/>
      <c r="F605" s="10"/>
      <c r="G605" s="10"/>
      <c r="H605" s="10"/>
      <c r="I605" s="10"/>
      <c r="J605" s="10"/>
      <c r="K605" s="10"/>
      <c r="L605" s="10"/>
      <c r="M605" s="10"/>
      <c r="N605" s="10"/>
      <c r="O605" s="10"/>
      <c r="P605" s="10"/>
      <c r="Q605" s="38">
        <f t="shared" si="119"/>
        <v>0</v>
      </c>
    </row>
    <row r="606" spans="1:66" s="15" customFormat="1" ht="13.2" hidden="1">
      <c r="A606" s="10"/>
      <c r="B606" s="10"/>
      <c r="C606" s="10"/>
      <c r="D606" s="44"/>
      <c r="E606" s="10"/>
      <c r="F606" s="10"/>
      <c r="G606" s="10"/>
      <c r="H606" s="10"/>
      <c r="I606" s="10"/>
      <c r="J606" s="10"/>
      <c r="K606" s="10"/>
      <c r="L606" s="10"/>
      <c r="M606" s="10"/>
      <c r="N606" s="10"/>
      <c r="O606" s="10"/>
      <c r="P606" s="10"/>
      <c r="Q606" s="38">
        <f t="shared" si="119"/>
        <v>0</v>
      </c>
    </row>
    <row r="607" spans="1:66" s="15" customFormat="1" ht="13.2" hidden="1">
      <c r="A607" s="10"/>
      <c r="B607" s="10"/>
      <c r="C607" s="10"/>
      <c r="D607" s="44"/>
      <c r="E607" s="10"/>
      <c r="F607" s="10"/>
      <c r="G607" s="10"/>
      <c r="H607" s="10"/>
      <c r="I607" s="10"/>
      <c r="J607" s="10"/>
      <c r="K607" s="10"/>
      <c r="L607" s="10"/>
      <c r="M607" s="10"/>
      <c r="N607" s="10"/>
      <c r="O607" s="10"/>
      <c r="P607" s="10"/>
      <c r="Q607" s="38">
        <f t="shared" si="119"/>
        <v>0</v>
      </c>
    </row>
    <row r="608" spans="1:66" s="15" customFormat="1" ht="13.2" hidden="1">
      <c r="A608" s="10"/>
      <c r="B608" s="10"/>
      <c r="C608" s="10"/>
      <c r="D608" s="44"/>
      <c r="E608" s="10"/>
      <c r="F608" s="10"/>
      <c r="G608" s="10"/>
      <c r="H608" s="10"/>
      <c r="I608" s="10"/>
      <c r="J608" s="10"/>
      <c r="K608" s="10"/>
      <c r="L608" s="10"/>
      <c r="M608" s="10"/>
      <c r="N608" s="10"/>
      <c r="O608" s="10"/>
      <c r="P608" s="10"/>
      <c r="Q608" s="38">
        <f t="shared" si="119"/>
        <v>0</v>
      </c>
    </row>
    <row r="609" spans="1:44" s="19" customFormat="1" ht="13.2" hidden="1">
      <c r="A609" s="5"/>
      <c r="B609" s="5"/>
      <c r="C609" s="5"/>
      <c r="D609" s="43"/>
      <c r="E609" s="5"/>
      <c r="F609" s="5"/>
      <c r="G609" s="5"/>
      <c r="H609" s="5"/>
      <c r="I609" s="5"/>
      <c r="J609" s="5"/>
      <c r="K609" s="5"/>
      <c r="L609" s="5"/>
      <c r="M609" s="5"/>
      <c r="N609" s="5"/>
      <c r="O609" s="5"/>
      <c r="P609" s="5"/>
      <c r="Q609" s="38">
        <f t="shared" si="119"/>
        <v>0</v>
      </c>
      <c r="R609" s="15"/>
      <c r="S609" s="15"/>
      <c r="T609" s="15"/>
      <c r="U609" s="15"/>
      <c r="V609" s="15"/>
      <c r="W609" s="15"/>
      <c r="X609" s="15"/>
      <c r="Y609" s="15"/>
      <c r="Z609" s="15"/>
      <c r="AA609" s="15"/>
      <c r="AB609" s="15"/>
      <c r="AC609" s="15"/>
      <c r="AD609" s="15"/>
      <c r="AE609" s="15"/>
      <c r="AF609" s="15"/>
      <c r="AG609" s="15"/>
      <c r="AH609" s="15"/>
      <c r="AI609" s="15"/>
      <c r="AJ609" s="15"/>
      <c r="AK609" s="15"/>
      <c r="AL609" s="15"/>
      <c r="AM609" s="15"/>
      <c r="AN609" s="15"/>
      <c r="AO609" s="15"/>
      <c r="AP609" s="15"/>
      <c r="AQ609" s="15"/>
      <c r="AR609" s="15"/>
    </row>
    <row r="610" spans="1:44" s="19" customFormat="1" ht="13.2" hidden="1">
      <c r="A610" s="5"/>
      <c r="B610" s="5"/>
      <c r="C610" s="5"/>
      <c r="D610" s="43"/>
      <c r="E610" s="5"/>
      <c r="F610" s="5"/>
      <c r="G610" s="5"/>
      <c r="H610" s="5"/>
      <c r="I610" s="5"/>
      <c r="J610" s="5"/>
      <c r="K610" s="5"/>
      <c r="L610" s="5"/>
      <c r="M610" s="5"/>
      <c r="N610" s="5"/>
      <c r="O610" s="5"/>
      <c r="P610" s="5"/>
      <c r="Q610" s="38">
        <f t="shared" si="119"/>
        <v>0</v>
      </c>
      <c r="R610" s="15"/>
      <c r="S610" s="15"/>
      <c r="T610" s="15"/>
      <c r="U610" s="15"/>
      <c r="V610" s="15"/>
      <c r="W610" s="15"/>
      <c r="X610" s="15"/>
      <c r="Y610" s="15"/>
      <c r="Z610" s="15"/>
      <c r="AA610" s="15"/>
      <c r="AB610" s="15"/>
      <c r="AC610" s="15"/>
      <c r="AD610" s="15"/>
      <c r="AE610" s="15"/>
      <c r="AF610" s="15"/>
      <c r="AG610" s="15"/>
      <c r="AH610" s="15"/>
      <c r="AI610" s="15"/>
      <c r="AJ610" s="15"/>
      <c r="AK610" s="15"/>
      <c r="AL610" s="15"/>
      <c r="AM610" s="15"/>
      <c r="AN610" s="15"/>
      <c r="AO610" s="15"/>
      <c r="AP610" s="15"/>
      <c r="AQ610" s="15"/>
      <c r="AR610" s="15"/>
    </row>
    <row r="611" spans="1:44" s="19" customFormat="1" ht="13.2" hidden="1">
      <c r="A611" s="5"/>
      <c r="B611" s="5"/>
      <c r="C611" s="5"/>
      <c r="D611" s="43"/>
      <c r="E611" s="5"/>
      <c r="F611" s="5"/>
      <c r="G611" s="5"/>
      <c r="H611" s="5"/>
      <c r="I611" s="5"/>
      <c r="J611" s="5"/>
      <c r="K611" s="5"/>
      <c r="L611" s="5"/>
      <c r="M611" s="5"/>
      <c r="N611" s="5"/>
      <c r="O611" s="5"/>
      <c r="P611" s="5"/>
      <c r="Q611" s="38">
        <f t="shared" si="119"/>
        <v>0</v>
      </c>
      <c r="R611" s="15"/>
      <c r="S611" s="15"/>
      <c r="T611" s="15"/>
      <c r="U611" s="15"/>
      <c r="V611" s="15"/>
      <c r="W611" s="15"/>
      <c r="X611" s="15"/>
      <c r="Y611" s="15"/>
      <c r="Z611" s="15"/>
      <c r="AA611" s="15"/>
      <c r="AB611" s="15"/>
      <c r="AC611" s="15"/>
      <c r="AD611" s="15"/>
      <c r="AE611" s="15"/>
      <c r="AF611" s="15"/>
      <c r="AG611" s="15"/>
      <c r="AH611" s="15"/>
      <c r="AI611" s="15"/>
      <c r="AJ611" s="15"/>
      <c r="AK611" s="15"/>
      <c r="AL611" s="15"/>
      <c r="AM611" s="15"/>
      <c r="AN611" s="15"/>
      <c r="AO611" s="15"/>
      <c r="AP611" s="15"/>
      <c r="AQ611" s="15"/>
      <c r="AR611" s="15"/>
    </row>
    <row r="612" spans="1:44" s="19" customFormat="1" ht="13.2" hidden="1">
      <c r="A612" s="5"/>
      <c r="B612" s="5"/>
      <c r="C612" s="5"/>
      <c r="D612" s="43"/>
      <c r="E612" s="5"/>
      <c r="F612" s="5"/>
      <c r="G612" s="5"/>
      <c r="H612" s="5"/>
      <c r="I612" s="5"/>
      <c r="J612" s="5"/>
      <c r="K612" s="5"/>
      <c r="L612" s="5"/>
      <c r="M612" s="5"/>
      <c r="N612" s="5"/>
      <c r="O612" s="5"/>
      <c r="P612" s="5"/>
      <c r="Q612" s="38">
        <f t="shared" si="119"/>
        <v>0</v>
      </c>
      <c r="R612" s="15"/>
      <c r="S612" s="15"/>
      <c r="T612" s="15"/>
      <c r="U612" s="15"/>
      <c r="V612" s="15"/>
      <c r="W612" s="15"/>
      <c r="X612" s="15"/>
      <c r="Y612" s="15"/>
      <c r="Z612" s="15"/>
      <c r="AA612" s="15"/>
      <c r="AB612" s="15"/>
      <c r="AC612" s="15"/>
      <c r="AD612" s="15"/>
      <c r="AE612" s="15"/>
      <c r="AF612" s="15"/>
      <c r="AG612" s="15"/>
      <c r="AH612" s="15"/>
      <c r="AI612" s="15"/>
      <c r="AJ612" s="15"/>
      <c r="AK612" s="15"/>
      <c r="AL612" s="15"/>
      <c r="AM612" s="15"/>
      <c r="AN612" s="15"/>
      <c r="AO612" s="15"/>
      <c r="AP612" s="15"/>
      <c r="AQ612" s="15"/>
      <c r="AR612" s="15"/>
    </row>
    <row r="613" spans="1:44" s="19" customFormat="1" ht="13.2" hidden="1">
      <c r="A613" s="5"/>
      <c r="B613" s="5"/>
      <c r="C613" s="5"/>
      <c r="D613" s="43"/>
      <c r="E613" s="5"/>
      <c r="F613" s="5"/>
      <c r="G613" s="5"/>
      <c r="H613" s="5"/>
      <c r="I613" s="5"/>
      <c r="J613" s="5"/>
      <c r="K613" s="5"/>
      <c r="L613" s="5"/>
      <c r="M613" s="5"/>
      <c r="N613" s="5"/>
      <c r="O613" s="5"/>
      <c r="P613" s="5"/>
      <c r="Q613" s="38">
        <f t="shared" ref="Q613:Q674" si="120">+P613</f>
        <v>0</v>
      </c>
      <c r="R613" s="15"/>
      <c r="S613" s="15"/>
      <c r="T613" s="15"/>
      <c r="U613" s="15"/>
      <c r="V613" s="15"/>
      <c r="W613" s="15"/>
      <c r="X613" s="15"/>
      <c r="Y613" s="15"/>
      <c r="Z613" s="15"/>
      <c r="AA613" s="15"/>
      <c r="AB613" s="15"/>
      <c r="AC613" s="15"/>
      <c r="AD613" s="15"/>
      <c r="AE613" s="15"/>
      <c r="AF613" s="15"/>
      <c r="AG613" s="15"/>
      <c r="AH613" s="15"/>
      <c r="AI613" s="15"/>
      <c r="AJ613" s="15"/>
      <c r="AK613" s="15"/>
      <c r="AL613" s="15"/>
      <c r="AM613" s="15"/>
      <c r="AN613" s="15"/>
      <c r="AO613" s="15"/>
      <c r="AP613" s="15"/>
      <c r="AQ613" s="15"/>
      <c r="AR613" s="15"/>
    </row>
    <row r="614" spans="1:44" s="19" customFormat="1" ht="13.2" hidden="1">
      <c r="A614" s="5"/>
      <c r="B614" s="5"/>
      <c r="C614" s="5"/>
      <c r="D614" s="43"/>
      <c r="E614" s="5"/>
      <c r="F614" s="5"/>
      <c r="G614" s="5"/>
      <c r="H614" s="5"/>
      <c r="I614" s="5"/>
      <c r="J614" s="5"/>
      <c r="K614" s="5"/>
      <c r="L614" s="5"/>
      <c r="M614" s="5"/>
      <c r="N614" s="5"/>
      <c r="O614" s="5"/>
      <c r="P614" s="5"/>
      <c r="Q614" s="38">
        <f t="shared" si="120"/>
        <v>0</v>
      </c>
      <c r="R614" s="15"/>
      <c r="S614" s="15"/>
      <c r="T614" s="15"/>
      <c r="U614" s="15"/>
      <c r="V614" s="15"/>
      <c r="W614" s="15"/>
      <c r="X614" s="15"/>
      <c r="Y614" s="15"/>
      <c r="Z614" s="15"/>
      <c r="AA614" s="15"/>
      <c r="AB614" s="15"/>
      <c r="AC614" s="15"/>
      <c r="AD614" s="15"/>
      <c r="AE614" s="15"/>
      <c r="AF614" s="15"/>
      <c r="AG614" s="15"/>
      <c r="AH614" s="15"/>
      <c r="AI614" s="15"/>
      <c r="AJ614" s="15"/>
      <c r="AK614" s="15"/>
      <c r="AL614" s="15"/>
      <c r="AM614" s="15"/>
      <c r="AN614" s="15"/>
      <c r="AO614" s="15"/>
      <c r="AP614" s="15"/>
      <c r="AQ614" s="15"/>
      <c r="AR614" s="15"/>
    </row>
    <row r="615" spans="1:44" s="19" customFormat="1" ht="13.2" hidden="1">
      <c r="A615" s="5"/>
      <c r="B615" s="5"/>
      <c r="C615" s="5"/>
      <c r="D615" s="43"/>
      <c r="E615" s="5"/>
      <c r="F615" s="5"/>
      <c r="G615" s="5"/>
      <c r="H615" s="5"/>
      <c r="I615" s="5"/>
      <c r="J615" s="5"/>
      <c r="K615" s="5"/>
      <c r="L615" s="5"/>
      <c r="M615" s="5"/>
      <c r="N615" s="5"/>
      <c r="O615" s="5"/>
      <c r="P615" s="5"/>
      <c r="Q615" s="38">
        <f t="shared" si="120"/>
        <v>0</v>
      </c>
      <c r="R615" s="15"/>
      <c r="S615" s="15"/>
      <c r="T615" s="15"/>
      <c r="U615" s="15"/>
      <c r="V615" s="15"/>
      <c r="W615" s="15"/>
      <c r="X615" s="15"/>
      <c r="Y615" s="15"/>
      <c r="Z615" s="15"/>
      <c r="AA615" s="15"/>
      <c r="AB615" s="15"/>
      <c r="AC615" s="15"/>
      <c r="AD615" s="15"/>
      <c r="AE615" s="15"/>
      <c r="AF615" s="15"/>
      <c r="AG615" s="15"/>
      <c r="AH615" s="15"/>
      <c r="AI615" s="15"/>
      <c r="AJ615" s="15"/>
      <c r="AK615" s="15"/>
      <c r="AL615" s="15"/>
      <c r="AM615" s="15"/>
      <c r="AN615" s="15"/>
      <c r="AO615" s="15"/>
      <c r="AP615" s="15"/>
      <c r="AQ615" s="15"/>
      <c r="AR615" s="15"/>
    </row>
    <row r="616" spans="1:44" s="19" customFormat="1" ht="13.2" hidden="1">
      <c r="A616" s="5"/>
      <c r="B616" s="5"/>
      <c r="C616" s="5"/>
      <c r="D616" s="43"/>
      <c r="E616" s="5"/>
      <c r="F616" s="5"/>
      <c r="G616" s="5"/>
      <c r="H616" s="5"/>
      <c r="I616" s="5"/>
      <c r="J616" s="5"/>
      <c r="K616" s="5"/>
      <c r="L616" s="5"/>
      <c r="M616" s="5"/>
      <c r="N616" s="5"/>
      <c r="O616" s="5"/>
      <c r="P616" s="5"/>
      <c r="Q616" s="38">
        <f t="shared" si="120"/>
        <v>0</v>
      </c>
      <c r="R616" s="15"/>
      <c r="S616" s="15"/>
      <c r="T616" s="15"/>
      <c r="U616" s="15"/>
      <c r="V616" s="15"/>
      <c r="W616" s="15"/>
      <c r="X616" s="15"/>
      <c r="Y616" s="15"/>
      <c r="Z616" s="15"/>
      <c r="AA616" s="15"/>
      <c r="AB616" s="15"/>
      <c r="AC616" s="15"/>
      <c r="AD616" s="15"/>
      <c r="AE616" s="15"/>
      <c r="AF616" s="15"/>
      <c r="AG616" s="15"/>
      <c r="AH616" s="15"/>
      <c r="AI616" s="15"/>
      <c r="AJ616" s="15"/>
      <c r="AK616" s="15"/>
      <c r="AL616" s="15"/>
      <c r="AM616" s="15"/>
      <c r="AN616" s="15"/>
      <c r="AO616" s="15"/>
      <c r="AP616" s="15"/>
      <c r="AQ616" s="15"/>
      <c r="AR616" s="15"/>
    </row>
    <row r="617" spans="1:44" s="19" customFormat="1" ht="13.2" hidden="1">
      <c r="A617" s="5"/>
      <c r="B617" s="5"/>
      <c r="C617" s="5"/>
      <c r="D617" s="43"/>
      <c r="E617" s="5"/>
      <c r="F617" s="5"/>
      <c r="G617" s="5"/>
      <c r="H617" s="5"/>
      <c r="I617" s="5"/>
      <c r="J617" s="5"/>
      <c r="K617" s="5"/>
      <c r="L617" s="5"/>
      <c r="M617" s="5"/>
      <c r="N617" s="5"/>
      <c r="O617" s="5"/>
      <c r="P617" s="5"/>
      <c r="Q617" s="38">
        <f t="shared" si="120"/>
        <v>0</v>
      </c>
      <c r="R617" s="15"/>
      <c r="S617" s="15"/>
      <c r="T617" s="15"/>
      <c r="U617" s="15"/>
      <c r="V617" s="15"/>
      <c r="W617" s="15"/>
      <c r="X617" s="15"/>
      <c r="Y617" s="15"/>
      <c r="Z617" s="15"/>
      <c r="AA617" s="15"/>
      <c r="AB617" s="15"/>
      <c r="AC617" s="15"/>
      <c r="AD617" s="15"/>
      <c r="AE617" s="15"/>
      <c r="AF617" s="15"/>
      <c r="AG617" s="15"/>
      <c r="AH617" s="15"/>
      <c r="AI617" s="15"/>
      <c r="AJ617" s="15"/>
      <c r="AK617" s="15"/>
      <c r="AL617" s="15"/>
      <c r="AM617" s="15"/>
      <c r="AN617" s="15"/>
      <c r="AO617" s="15"/>
      <c r="AP617" s="15"/>
      <c r="AQ617" s="15"/>
      <c r="AR617" s="15"/>
    </row>
    <row r="618" spans="1:44" s="19" customFormat="1" ht="13.2" hidden="1">
      <c r="A618" s="5"/>
      <c r="B618" s="5"/>
      <c r="C618" s="5"/>
      <c r="D618" s="43"/>
      <c r="E618" s="5"/>
      <c r="F618" s="5"/>
      <c r="G618" s="5"/>
      <c r="H618" s="5"/>
      <c r="I618" s="5"/>
      <c r="J618" s="5"/>
      <c r="K618" s="5"/>
      <c r="L618" s="5"/>
      <c r="M618" s="5"/>
      <c r="N618" s="5"/>
      <c r="O618" s="5"/>
      <c r="P618" s="5"/>
      <c r="Q618" s="38">
        <f t="shared" si="120"/>
        <v>0</v>
      </c>
      <c r="R618" s="15"/>
      <c r="S618" s="15"/>
      <c r="T618" s="15"/>
      <c r="U618" s="15"/>
      <c r="V618" s="15"/>
      <c r="W618" s="15"/>
      <c r="X618" s="15"/>
      <c r="Y618" s="15"/>
      <c r="Z618" s="15"/>
      <c r="AA618" s="15"/>
      <c r="AB618" s="15"/>
      <c r="AC618" s="15"/>
      <c r="AD618" s="15"/>
      <c r="AE618" s="15"/>
      <c r="AF618" s="15"/>
      <c r="AG618" s="15"/>
      <c r="AH618" s="15"/>
      <c r="AI618" s="15"/>
      <c r="AJ618" s="15"/>
      <c r="AK618" s="15"/>
      <c r="AL618" s="15"/>
      <c r="AM618" s="15"/>
      <c r="AN618" s="15"/>
      <c r="AO618" s="15"/>
      <c r="AP618" s="15"/>
      <c r="AQ618" s="15"/>
      <c r="AR618" s="15"/>
    </row>
    <row r="619" spans="1:44" s="19" customFormat="1" ht="13.2" hidden="1">
      <c r="A619" s="5"/>
      <c r="B619" s="5"/>
      <c r="C619" s="5"/>
      <c r="D619" s="43"/>
      <c r="E619" s="5"/>
      <c r="F619" s="5"/>
      <c r="G619" s="5"/>
      <c r="H619" s="5"/>
      <c r="I619" s="5"/>
      <c r="J619" s="5"/>
      <c r="K619" s="5"/>
      <c r="L619" s="5"/>
      <c r="M619" s="5"/>
      <c r="N619" s="5"/>
      <c r="O619" s="5"/>
      <c r="P619" s="5"/>
      <c r="Q619" s="38">
        <f t="shared" si="120"/>
        <v>0</v>
      </c>
      <c r="R619" s="15"/>
      <c r="S619" s="15"/>
      <c r="T619" s="15"/>
      <c r="U619" s="15"/>
      <c r="V619" s="15"/>
      <c r="W619" s="15"/>
      <c r="X619" s="15"/>
      <c r="Y619" s="15"/>
      <c r="Z619" s="15"/>
      <c r="AA619" s="15"/>
      <c r="AB619" s="15"/>
      <c r="AC619" s="15"/>
      <c r="AD619" s="15"/>
      <c r="AE619" s="15"/>
      <c r="AF619" s="15"/>
      <c r="AG619" s="15"/>
      <c r="AH619" s="15"/>
      <c r="AI619" s="15"/>
      <c r="AJ619" s="15"/>
      <c r="AK619" s="15"/>
      <c r="AL619" s="15"/>
      <c r="AM619" s="15"/>
      <c r="AN619" s="15"/>
      <c r="AO619" s="15"/>
      <c r="AP619" s="15"/>
      <c r="AQ619" s="15"/>
      <c r="AR619" s="15"/>
    </row>
    <row r="620" spans="1:44" s="19" customFormat="1" ht="13.2" hidden="1">
      <c r="A620" s="5"/>
      <c r="B620" s="5"/>
      <c r="C620" s="5"/>
      <c r="D620" s="43"/>
      <c r="E620" s="5"/>
      <c r="F620" s="5"/>
      <c r="G620" s="5"/>
      <c r="H620" s="5"/>
      <c r="I620" s="5"/>
      <c r="J620" s="5"/>
      <c r="K620" s="5"/>
      <c r="L620" s="5"/>
      <c r="M620" s="5"/>
      <c r="N620" s="5"/>
      <c r="O620" s="5"/>
      <c r="P620" s="5"/>
      <c r="Q620" s="38">
        <f t="shared" si="120"/>
        <v>0</v>
      </c>
      <c r="R620" s="15"/>
      <c r="S620" s="15"/>
      <c r="T620" s="15"/>
      <c r="U620" s="15"/>
      <c r="V620" s="15"/>
      <c r="W620" s="15"/>
      <c r="X620" s="15"/>
      <c r="Y620" s="15"/>
      <c r="Z620" s="15"/>
      <c r="AA620" s="15"/>
      <c r="AB620" s="15"/>
      <c r="AC620" s="15"/>
      <c r="AD620" s="15"/>
      <c r="AE620" s="15"/>
      <c r="AF620" s="15"/>
      <c r="AG620" s="15"/>
      <c r="AH620" s="15"/>
      <c r="AI620" s="15"/>
      <c r="AJ620" s="15"/>
      <c r="AK620" s="15"/>
      <c r="AL620" s="15"/>
      <c r="AM620" s="15"/>
      <c r="AN620" s="15"/>
      <c r="AO620" s="15"/>
      <c r="AP620" s="15"/>
      <c r="AQ620" s="15"/>
      <c r="AR620" s="15"/>
    </row>
    <row r="621" spans="1:44" s="19" customFormat="1" ht="13.2" hidden="1">
      <c r="A621" s="5"/>
      <c r="B621" s="5"/>
      <c r="C621" s="5"/>
      <c r="D621" s="43"/>
      <c r="E621" s="5"/>
      <c r="F621" s="5"/>
      <c r="G621" s="5"/>
      <c r="H621" s="5"/>
      <c r="I621" s="5"/>
      <c r="J621" s="5"/>
      <c r="K621" s="5"/>
      <c r="L621" s="5"/>
      <c r="M621" s="5"/>
      <c r="N621" s="5"/>
      <c r="O621" s="5"/>
      <c r="P621" s="5"/>
      <c r="Q621" s="38">
        <f t="shared" si="120"/>
        <v>0</v>
      </c>
      <c r="R621" s="15"/>
      <c r="S621" s="15"/>
      <c r="T621" s="15"/>
      <c r="U621" s="15"/>
      <c r="V621" s="15"/>
      <c r="W621" s="15"/>
      <c r="X621" s="15"/>
      <c r="Y621" s="15"/>
      <c r="Z621" s="15"/>
      <c r="AA621" s="15"/>
      <c r="AB621" s="15"/>
      <c r="AC621" s="15"/>
      <c r="AD621" s="15"/>
      <c r="AE621" s="15"/>
      <c r="AF621" s="15"/>
      <c r="AG621" s="15"/>
      <c r="AH621" s="15"/>
      <c r="AI621" s="15"/>
      <c r="AJ621" s="15"/>
      <c r="AK621" s="15"/>
      <c r="AL621" s="15"/>
      <c r="AM621" s="15"/>
      <c r="AN621" s="15"/>
      <c r="AO621" s="15"/>
      <c r="AP621" s="15"/>
      <c r="AQ621" s="15"/>
      <c r="AR621" s="15"/>
    </row>
    <row r="622" spans="1:44" s="19" customFormat="1" ht="13.2" hidden="1">
      <c r="A622" s="5"/>
      <c r="B622" s="5"/>
      <c r="C622" s="5"/>
      <c r="D622" s="43"/>
      <c r="E622" s="5"/>
      <c r="F622" s="5"/>
      <c r="G622" s="5"/>
      <c r="H622" s="5"/>
      <c r="I622" s="5"/>
      <c r="J622" s="5"/>
      <c r="K622" s="5"/>
      <c r="L622" s="5"/>
      <c r="M622" s="5"/>
      <c r="N622" s="5"/>
      <c r="O622" s="5"/>
      <c r="P622" s="5"/>
      <c r="Q622" s="38">
        <f t="shared" si="120"/>
        <v>0</v>
      </c>
      <c r="R622" s="15"/>
      <c r="S622" s="15"/>
      <c r="T622" s="15"/>
      <c r="U622" s="15"/>
      <c r="V622" s="15"/>
      <c r="W622" s="15"/>
      <c r="X622" s="15"/>
      <c r="Y622" s="15"/>
      <c r="Z622" s="15"/>
      <c r="AA622" s="15"/>
      <c r="AB622" s="15"/>
      <c r="AC622" s="15"/>
      <c r="AD622" s="15"/>
      <c r="AE622" s="15"/>
      <c r="AF622" s="15"/>
      <c r="AG622" s="15"/>
      <c r="AH622" s="15"/>
      <c r="AI622" s="15"/>
      <c r="AJ622" s="15"/>
      <c r="AK622" s="15"/>
      <c r="AL622" s="15"/>
      <c r="AM622" s="15"/>
      <c r="AN622" s="15"/>
      <c r="AO622" s="15"/>
      <c r="AP622" s="15"/>
      <c r="AQ622" s="15"/>
      <c r="AR622" s="15"/>
    </row>
    <row r="623" spans="1:44" s="19" customFormat="1" ht="13.2" hidden="1">
      <c r="A623" s="5"/>
      <c r="B623" s="5"/>
      <c r="C623" s="5"/>
      <c r="D623" s="43"/>
      <c r="E623" s="5"/>
      <c r="F623" s="5"/>
      <c r="G623" s="5"/>
      <c r="H623" s="5"/>
      <c r="I623" s="5"/>
      <c r="J623" s="5"/>
      <c r="K623" s="5"/>
      <c r="L623" s="5"/>
      <c r="M623" s="5"/>
      <c r="N623" s="5"/>
      <c r="O623" s="5"/>
      <c r="P623" s="5"/>
      <c r="Q623" s="38">
        <f t="shared" si="120"/>
        <v>0</v>
      </c>
      <c r="R623" s="15"/>
      <c r="S623" s="15"/>
      <c r="T623" s="15"/>
      <c r="U623" s="15"/>
      <c r="V623" s="15"/>
      <c r="W623" s="15"/>
      <c r="X623" s="15"/>
      <c r="Y623" s="15"/>
      <c r="Z623" s="15"/>
      <c r="AA623" s="15"/>
      <c r="AB623" s="15"/>
      <c r="AC623" s="15"/>
      <c r="AD623" s="15"/>
      <c r="AE623" s="15"/>
      <c r="AF623" s="15"/>
      <c r="AG623" s="15"/>
      <c r="AH623" s="15"/>
      <c r="AI623" s="15"/>
      <c r="AJ623" s="15"/>
      <c r="AK623" s="15"/>
      <c r="AL623" s="15"/>
      <c r="AM623" s="15"/>
      <c r="AN623" s="15"/>
      <c r="AO623" s="15"/>
      <c r="AP623" s="15"/>
      <c r="AQ623" s="15"/>
      <c r="AR623" s="15"/>
    </row>
    <row r="624" spans="1:44" s="19" customFormat="1" ht="13.2" hidden="1">
      <c r="A624" s="5"/>
      <c r="B624" s="5"/>
      <c r="C624" s="5"/>
      <c r="D624" s="43"/>
      <c r="E624" s="5"/>
      <c r="F624" s="5"/>
      <c r="G624" s="5"/>
      <c r="H624" s="5"/>
      <c r="I624" s="5"/>
      <c r="J624" s="5"/>
      <c r="K624" s="5"/>
      <c r="L624" s="5"/>
      <c r="M624" s="5"/>
      <c r="N624" s="5"/>
      <c r="O624" s="5"/>
      <c r="P624" s="5"/>
      <c r="Q624" s="38">
        <f t="shared" si="120"/>
        <v>0</v>
      </c>
      <c r="R624" s="15"/>
      <c r="S624" s="15"/>
      <c r="T624" s="15"/>
      <c r="U624" s="15"/>
      <c r="V624" s="15"/>
      <c r="W624" s="15"/>
      <c r="X624" s="15"/>
      <c r="Y624" s="15"/>
      <c r="Z624" s="15"/>
      <c r="AA624" s="15"/>
      <c r="AB624" s="15"/>
      <c r="AC624" s="15"/>
      <c r="AD624" s="15"/>
      <c r="AE624" s="15"/>
      <c r="AF624" s="15"/>
      <c r="AG624" s="15"/>
      <c r="AH624" s="15"/>
      <c r="AI624" s="15"/>
      <c r="AJ624" s="15"/>
      <c r="AK624" s="15"/>
      <c r="AL624" s="15"/>
      <c r="AM624" s="15"/>
      <c r="AN624" s="15"/>
      <c r="AO624" s="15"/>
      <c r="AP624" s="15"/>
      <c r="AQ624" s="15"/>
      <c r="AR624" s="15"/>
    </row>
    <row r="625" spans="1:44" s="19" customFormat="1" ht="13.2" hidden="1">
      <c r="A625" s="5"/>
      <c r="B625" s="5"/>
      <c r="C625" s="5"/>
      <c r="D625" s="43"/>
      <c r="E625" s="5"/>
      <c r="F625" s="5"/>
      <c r="G625" s="5"/>
      <c r="H625" s="5"/>
      <c r="I625" s="5"/>
      <c r="J625" s="5"/>
      <c r="K625" s="5"/>
      <c r="L625" s="5"/>
      <c r="M625" s="5"/>
      <c r="N625" s="5"/>
      <c r="O625" s="5"/>
      <c r="P625" s="5"/>
      <c r="Q625" s="38">
        <f t="shared" si="120"/>
        <v>0</v>
      </c>
      <c r="R625" s="15"/>
      <c r="S625" s="15"/>
      <c r="T625" s="15"/>
      <c r="U625" s="15"/>
      <c r="V625" s="15"/>
      <c r="W625" s="15"/>
      <c r="X625" s="15"/>
      <c r="Y625" s="15"/>
      <c r="Z625" s="15"/>
      <c r="AA625" s="15"/>
      <c r="AB625" s="15"/>
      <c r="AC625" s="15"/>
      <c r="AD625" s="15"/>
      <c r="AE625" s="15"/>
      <c r="AF625" s="15"/>
      <c r="AG625" s="15"/>
      <c r="AH625" s="15"/>
      <c r="AI625" s="15"/>
      <c r="AJ625" s="15"/>
      <c r="AK625" s="15"/>
      <c r="AL625" s="15"/>
      <c r="AM625" s="15"/>
      <c r="AN625" s="15"/>
      <c r="AO625" s="15"/>
      <c r="AP625" s="15"/>
      <c r="AQ625" s="15"/>
      <c r="AR625" s="15"/>
    </row>
    <row r="626" spans="1:44" s="19" customFormat="1" ht="13.2" hidden="1">
      <c r="A626" s="5"/>
      <c r="B626" s="5"/>
      <c r="C626" s="5"/>
      <c r="D626" s="43"/>
      <c r="E626" s="5"/>
      <c r="F626" s="5"/>
      <c r="G626" s="5"/>
      <c r="H626" s="5"/>
      <c r="I626" s="5"/>
      <c r="J626" s="5"/>
      <c r="K626" s="5"/>
      <c r="L626" s="5"/>
      <c r="M626" s="5"/>
      <c r="N626" s="5"/>
      <c r="O626" s="5"/>
      <c r="P626" s="5"/>
      <c r="Q626" s="38">
        <f t="shared" si="120"/>
        <v>0</v>
      </c>
      <c r="R626" s="15"/>
      <c r="S626" s="15"/>
      <c r="T626" s="15"/>
      <c r="U626" s="15"/>
      <c r="V626" s="15"/>
      <c r="W626" s="15"/>
      <c r="X626" s="15"/>
      <c r="Y626" s="15"/>
      <c r="Z626" s="15"/>
      <c r="AA626" s="15"/>
      <c r="AB626" s="15"/>
      <c r="AC626" s="15"/>
      <c r="AD626" s="15"/>
      <c r="AE626" s="15"/>
      <c r="AF626" s="15"/>
      <c r="AG626" s="15"/>
      <c r="AH626" s="15"/>
      <c r="AI626" s="15"/>
      <c r="AJ626" s="15"/>
      <c r="AK626" s="15"/>
      <c r="AL626" s="15"/>
      <c r="AM626" s="15"/>
      <c r="AN626" s="15"/>
      <c r="AO626" s="15"/>
      <c r="AP626" s="15"/>
      <c r="AQ626" s="15"/>
      <c r="AR626" s="15"/>
    </row>
    <row r="627" spans="1:44" s="19" customFormat="1" ht="13.2" hidden="1">
      <c r="A627" s="5"/>
      <c r="B627" s="5"/>
      <c r="C627" s="5"/>
      <c r="D627" s="43"/>
      <c r="E627" s="5"/>
      <c r="F627" s="5"/>
      <c r="G627" s="5"/>
      <c r="H627" s="5"/>
      <c r="I627" s="5"/>
      <c r="J627" s="5"/>
      <c r="K627" s="5"/>
      <c r="L627" s="5"/>
      <c r="M627" s="5"/>
      <c r="N627" s="5"/>
      <c r="O627" s="5"/>
      <c r="P627" s="5"/>
      <c r="Q627" s="38">
        <f t="shared" si="120"/>
        <v>0</v>
      </c>
      <c r="R627" s="15"/>
      <c r="S627" s="15"/>
      <c r="T627" s="15"/>
      <c r="U627" s="15"/>
      <c r="V627" s="15"/>
      <c r="W627" s="15"/>
      <c r="X627" s="15"/>
      <c r="Y627" s="15"/>
      <c r="Z627" s="15"/>
      <c r="AA627" s="15"/>
      <c r="AB627" s="15"/>
      <c r="AC627" s="15"/>
      <c r="AD627" s="15"/>
      <c r="AE627" s="15"/>
      <c r="AF627" s="15"/>
      <c r="AG627" s="15"/>
      <c r="AH627" s="15"/>
      <c r="AI627" s="15"/>
      <c r="AJ627" s="15"/>
      <c r="AK627" s="15"/>
      <c r="AL627" s="15"/>
      <c r="AM627" s="15"/>
      <c r="AN627" s="15"/>
      <c r="AO627" s="15"/>
      <c r="AP627" s="15"/>
      <c r="AQ627" s="15"/>
      <c r="AR627" s="15"/>
    </row>
    <row r="628" spans="1:44" s="19" customFormat="1" ht="13.2" hidden="1">
      <c r="A628" s="5"/>
      <c r="B628" s="5"/>
      <c r="C628" s="5"/>
      <c r="D628" s="43"/>
      <c r="E628" s="5"/>
      <c r="F628" s="5"/>
      <c r="G628" s="5"/>
      <c r="H628" s="5"/>
      <c r="I628" s="5"/>
      <c r="J628" s="5"/>
      <c r="K628" s="5"/>
      <c r="L628" s="5"/>
      <c r="M628" s="5"/>
      <c r="N628" s="5"/>
      <c r="O628" s="5"/>
      <c r="P628" s="5"/>
      <c r="Q628" s="38">
        <f t="shared" si="120"/>
        <v>0</v>
      </c>
      <c r="R628" s="15"/>
      <c r="S628" s="15"/>
      <c r="T628" s="15"/>
      <c r="U628" s="15"/>
      <c r="V628" s="15"/>
      <c r="W628" s="15"/>
      <c r="X628" s="15"/>
      <c r="Y628" s="15"/>
      <c r="Z628" s="15"/>
      <c r="AA628" s="15"/>
      <c r="AB628" s="15"/>
      <c r="AC628" s="15"/>
      <c r="AD628" s="15"/>
      <c r="AE628" s="15"/>
      <c r="AF628" s="15"/>
      <c r="AG628" s="15"/>
      <c r="AH628" s="15"/>
      <c r="AI628" s="15"/>
      <c r="AJ628" s="15"/>
      <c r="AK628" s="15"/>
      <c r="AL628" s="15"/>
      <c r="AM628" s="15"/>
      <c r="AN628" s="15"/>
      <c r="AO628" s="15"/>
      <c r="AP628" s="15"/>
      <c r="AQ628" s="15"/>
      <c r="AR628" s="15"/>
    </row>
    <row r="629" spans="1:44" s="14" customFormat="1" ht="13.2" hidden="1">
      <c r="A629" s="5"/>
      <c r="B629" s="5"/>
      <c r="C629" s="5"/>
      <c r="D629" s="43"/>
      <c r="E629" s="5"/>
      <c r="F629" s="5"/>
      <c r="G629" s="5"/>
      <c r="H629" s="5"/>
      <c r="I629" s="5"/>
      <c r="J629" s="5"/>
      <c r="K629" s="5"/>
      <c r="L629" s="5"/>
      <c r="M629" s="5"/>
      <c r="N629" s="5"/>
      <c r="O629" s="5"/>
      <c r="P629" s="5"/>
      <c r="Q629" s="38">
        <f t="shared" si="120"/>
        <v>0</v>
      </c>
      <c r="R629" s="15"/>
      <c r="S629" s="15"/>
      <c r="T629" s="15"/>
      <c r="U629" s="15"/>
      <c r="V629" s="15"/>
      <c r="W629" s="15"/>
      <c r="X629" s="13"/>
      <c r="Y629" s="13"/>
      <c r="Z629" s="13"/>
      <c r="AA629" s="13"/>
      <c r="AB629" s="13"/>
      <c r="AC629" s="13"/>
      <c r="AD629" s="13"/>
      <c r="AE629" s="13"/>
      <c r="AF629" s="13"/>
      <c r="AG629" s="13"/>
      <c r="AH629" s="13"/>
      <c r="AI629" s="13"/>
      <c r="AJ629" s="13"/>
      <c r="AK629" s="13"/>
      <c r="AL629" s="13"/>
      <c r="AM629" s="13"/>
      <c r="AN629" s="13"/>
      <c r="AO629" s="13"/>
      <c r="AP629" s="13"/>
      <c r="AQ629" s="13"/>
      <c r="AR629" s="13"/>
    </row>
    <row r="630" spans="1:44" s="14" customFormat="1" ht="13.2" hidden="1">
      <c r="A630" s="5"/>
      <c r="B630" s="5"/>
      <c r="C630" s="5"/>
      <c r="D630" s="43"/>
      <c r="E630" s="5"/>
      <c r="F630" s="5"/>
      <c r="G630" s="5"/>
      <c r="H630" s="5"/>
      <c r="I630" s="5"/>
      <c r="J630" s="5"/>
      <c r="K630" s="5"/>
      <c r="L630" s="5"/>
      <c r="M630" s="5"/>
      <c r="N630" s="5"/>
      <c r="O630" s="5"/>
      <c r="P630" s="5"/>
      <c r="Q630" s="38">
        <f t="shared" si="120"/>
        <v>0</v>
      </c>
      <c r="R630" s="15"/>
      <c r="S630" s="15"/>
      <c r="T630" s="15"/>
      <c r="U630" s="15"/>
      <c r="V630" s="15"/>
      <c r="W630" s="15"/>
      <c r="X630" s="13"/>
      <c r="Y630" s="13"/>
      <c r="Z630" s="13"/>
      <c r="AA630" s="13"/>
      <c r="AB630" s="13"/>
      <c r="AC630" s="13"/>
      <c r="AD630" s="13"/>
      <c r="AE630" s="13"/>
      <c r="AF630" s="13"/>
      <c r="AG630" s="13"/>
      <c r="AH630" s="13"/>
      <c r="AI630" s="13"/>
      <c r="AJ630" s="13"/>
      <c r="AK630" s="13"/>
      <c r="AL630" s="13"/>
      <c r="AM630" s="13"/>
      <c r="AN630" s="13"/>
      <c r="AO630" s="13"/>
      <c r="AP630" s="13"/>
      <c r="AQ630" s="13"/>
      <c r="AR630" s="13"/>
    </row>
    <row r="631" spans="1:44" s="14" customFormat="1" ht="13.2" hidden="1">
      <c r="A631" s="5"/>
      <c r="B631" s="5"/>
      <c r="C631" s="5"/>
      <c r="D631" s="43"/>
      <c r="E631" s="5"/>
      <c r="F631" s="5"/>
      <c r="G631" s="5"/>
      <c r="H631" s="5"/>
      <c r="I631" s="5"/>
      <c r="J631" s="5"/>
      <c r="K631" s="5"/>
      <c r="L631" s="5"/>
      <c r="M631" s="5"/>
      <c r="N631" s="5"/>
      <c r="O631" s="5"/>
      <c r="P631" s="5"/>
      <c r="Q631" s="38">
        <f t="shared" si="120"/>
        <v>0</v>
      </c>
      <c r="R631" s="15"/>
      <c r="S631" s="15"/>
      <c r="T631" s="15"/>
      <c r="U631" s="15"/>
      <c r="V631" s="15"/>
      <c r="W631" s="15"/>
      <c r="X631" s="13"/>
      <c r="Y631" s="13"/>
      <c r="Z631" s="13"/>
      <c r="AA631" s="13"/>
      <c r="AB631" s="13"/>
      <c r="AC631" s="13"/>
      <c r="AD631" s="13"/>
      <c r="AE631" s="13"/>
      <c r="AF631" s="13"/>
      <c r="AG631" s="13"/>
      <c r="AH631" s="13"/>
      <c r="AI631" s="13"/>
      <c r="AJ631" s="13"/>
      <c r="AK631" s="13"/>
      <c r="AL631" s="13"/>
      <c r="AM631" s="13"/>
      <c r="AN631" s="13"/>
      <c r="AO631" s="13"/>
      <c r="AP631" s="13"/>
      <c r="AQ631" s="13"/>
      <c r="AR631" s="13"/>
    </row>
    <row r="632" spans="1:44" s="14" customFormat="1" ht="13.2" hidden="1">
      <c r="A632" s="5"/>
      <c r="B632" s="5"/>
      <c r="C632" s="5"/>
      <c r="D632" s="43"/>
      <c r="E632" s="5"/>
      <c r="F632" s="5"/>
      <c r="G632" s="5"/>
      <c r="H632" s="5"/>
      <c r="I632" s="5"/>
      <c r="J632" s="5"/>
      <c r="K632" s="5"/>
      <c r="L632" s="5"/>
      <c r="M632" s="5"/>
      <c r="N632" s="5"/>
      <c r="O632" s="5"/>
      <c r="P632" s="5"/>
      <c r="Q632" s="38">
        <f t="shared" si="120"/>
        <v>0</v>
      </c>
      <c r="R632" s="15"/>
      <c r="S632" s="15"/>
      <c r="T632" s="15"/>
      <c r="U632" s="15"/>
      <c r="V632" s="15"/>
      <c r="W632" s="15"/>
      <c r="X632" s="13"/>
      <c r="Y632" s="13"/>
      <c r="Z632" s="13"/>
      <c r="AA632" s="13"/>
      <c r="AB632" s="13"/>
      <c r="AC632" s="13"/>
      <c r="AD632" s="13"/>
      <c r="AE632" s="13"/>
      <c r="AF632" s="13"/>
      <c r="AG632" s="13"/>
      <c r="AH632" s="13"/>
      <c r="AI632" s="13"/>
      <c r="AJ632" s="13"/>
      <c r="AK632" s="13"/>
      <c r="AL632" s="13"/>
      <c r="AM632" s="13"/>
      <c r="AN632" s="13"/>
      <c r="AO632" s="13"/>
      <c r="AP632" s="13"/>
      <c r="AQ632" s="13"/>
      <c r="AR632" s="13"/>
    </row>
    <row r="633" spans="1:44" s="14" customFormat="1" ht="13.2" hidden="1">
      <c r="A633" s="5"/>
      <c r="B633" s="5"/>
      <c r="C633" s="5"/>
      <c r="D633" s="43"/>
      <c r="E633" s="5"/>
      <c r="F633" s="5"/>
      <c r="G633" s="5"/>
      <c r="H633" s="5"/>
      <c r="I633" s="5"/>
      <c r="J633" s="5"/>
      <c r="K633" s="5"/>
      <c r="L633" s="5"/>
      <c r="M633" s="5"/>
      <c r="N633" s="5"/>
      <c r="O633" s="5"/>
      <c r="P633" s="5"/>
      <c r="Q633" s="38">
        <f t="shared" si="120"/>
        <v>0</v>
      </c>
      <c r="R633" s="15"/>
      <c r="S633" s="15"/>
      <c r="T633" s="15"/>
      <c r="U633" s="15"/>
      <c r="V633" s="15"/>
      <c r="W633" s="15"/>
      <c r="X633" s="13"/>
      <c r="Y633" s="13"/>
      <c r="Z633" s="13"/>
      <c r="AA633" s="13"/>
      <c r="AB633" s="13"/>
      <c r="AC633" s="13"/>
      <c r="AD633" s="13"/>
      <c r="AE633" s="13"/>
      <c r="AF633" s="13"/>
      <c r="AG633" s="13"/>
      <c r="AH633" s="13"/>
      <c r="AI633" s="13"/>
      <c r="AJ633" s="13"/>
      <c r="AK633" s="13"/>
      <c r="AL633" s="13"/>
      <c r="AM633" s="13"/>
      <c r="AN633" s="13"/>
      <c r="AO633" s="13"/>
      <c r="AP633" s="13"/>
      <c r="AQ633" s="13"/>
      <c r="AR633" s="13"/>
    </row>
    <row r="634" spans="1:44" s="14" customFormat="1" ht="13.2" hidden="1">
      <c r="A634" s="5"/>
      <c r="B634" s="5"/>
      <c r="C634" s="5"/>
      <c r="D634" s="43"/>
      <c r="E634" s="5"/>
      <c r="F634" s="5"/>
      <c r="G634" s="5"/>
      <c r="H634" s="5"/>
      <c r="I634" s="5"/>
      <c r="J634" s="5"/>
      <c r="K634" s="5"/>
      <c r="L634" s="5"/>
      <c r="M634" s="5"/>
      <c r="N634" s="5"/>
      <c r="O634" s="5"/>
      <c r="P634" s="5"/>
      <c r="Q634" s="38">
        <f t="shared" si="120"/>
        <v>0</v>
      </c>
      <c r="R634" s="15"/>
      <c r="S634" s="15"/>
      <c r="T634" s="15"/>
      <c r="U634" s="15"/>
      <c r="V634" s="15"/>
      <c r="W634" s="15"/>
      <c r="X634" s="13"/>
      <c r="Y634" s="13"/>
      <c r="Z634" s="13"/>
      <c r="AA634" s="13"/>
      <c r="AB634" s="13"/>
      <c r="AC634" s="13"/>
      <c r="AD634" s="13"/>
      <c r="AE634" s="13"/>
      <c r="AF634" s="13"/>
      <c r="AG634" s="13"/>
      <c r="AH634" s="13"/>
      <c r="AI634" s="13"/>
      <c r="AJ634" s="13"/>
      <c r="AK634" s="13"/>
      <c r="AL634" s="13"/>
      <c r="AM634" s="13"/>
      <c r="AN634" s="13"/>
      <c r="AO634" s="13"/>
      <c r="AP634" s="13"/>
      <c r="AQ634" s="13"/>
      <c r="AR634" s="13"/>
    </row>
    <row r="635" spans="1:44" s="14" customFormat="1" ht="13.2" hidden="1">
      <c r="A635" s="5"/>
      <c r="B635" s="5"/>
      <c r="C635" s="5"/>
      <c r="D635" s="43"/>
      <c r="E635" s="5"/>
      <c r="F635" s="5"/>
      <c r="G635" s="5"/>
      <c r="H635" s="5"/>
      <c r="I635" s="5"/>
      <c r="J635" s="5"/>
      <c r="K635" s="5"/>
      <c r="L635" s="5"/>
      <c r="M635" s="5"/>
      <c r="N635" s="5"/>
      <c r="O635" s="5"/>
      <c r="P635" s="5"/>
      <c r="Q635" s="38">
        <f t="shared" si="120"/>
        <v>0</v>
      </c>
      <c r="R635" s="15"/>
      <c r="S635" s="15"/>
      <c r="T635" s="15"/>
      <c r="U635" s="15"/>
      <c r="V635" s="15"/>
      <c r="W635" s="15"/>
      <c r="X635" s="13"/>
      <c r="Y635" s="13"/>
      <c r="Z635" s="13"/>
      <c r="AA635" s="13"/>
      <c r="AB635" s="13"/>
      <c r="AC635" s="13"/>
      <c r="AD635" s="13"/>
      <c r="AE635" s="13"/>
      <c r="AF635" s="13"/>
      <c r="AG635" s="13"/>
      <c r="AH635" s="13"/>
      <c r="AI635" s="13"/>
      <c r="AJ635" s="13"/>
      <c r="AK635" s="13"/>
      <c r="AL635" s="13"/>
      <c r="AM635" s="13"/>
      <c r="AN635" s="13"/>
      <c r="AO635" s="13"/>
      <c r="AP635" s="13"/>
      <c r="AQ635" s="13"/>
      <c r="AR635" s="13"/>
    </row>
    <row r="636" spans="1:44" s="14" customFormat="1" ht="13.2" hidden="1">
      <c r="A636" s="5"/>
      <c r="B636" s="5"/>
      <c r="C636" s="5"/>
      <c r="D636" s="43"/>
      <c r="E636" s="5"/>
      <c r="F636" s="5"/>
      <c r="G636" s="5"/>
      <c r="H636" s="5"/>
      <c r="I636" s="5"/>
      <c r="J636" s="5"/>
      <c r="K636" s="5"/>
      <c r="L636" s="5"/>
      <c r="M636" s="5"/>
      <c r="N636" s="5"/>
      <c r="O636" s="5"/>
      <c r="P636" s="5"/>
      <c r="Q636" s="38">
        <f t="shared" si="120"/>
        <v>0</v>
      </c>
      <c r="R636" s="15"/>
      <c r="S636" s="15"/>
      <c r="T636" s="15"/>
      <c r="U636" s="15"/>
      <c r="V636" s="15"/>
      <c r="W636" s="15"/>
      <c r="X636" s="13"/>
      <c r="Y636" s="13"/>
      <c r="Z636" s="13"/>
      <c r="AA636" s="13"/>
      <c r="AB636" s="13"/>
      <c r="AC636" s="13"/>
      <c r="AD636" s="13"/>
      <c r="AE636" s="13"/>
      <c r="AF636" s="13"/>
      <c r="AG636" s="13"/>
      <c r="AH636" s="13"/>
      <c r="AI636" s="13"/>
      <c r="AJ636" s="13"/>
      <c r="AK636" s="13"/>
      <c r="AL636" s="13"/>
      <c r="AM636" s="13"/>
      <c r="AN636" s="13"/>
      <c r="AO636" s="13"/>
      <c r="AP636" s="13"/>
      <c r="AQ636" s="13"/>
      <c r="AR636" s="13"/>
    </row>
    <row r="637" spans="1:44" s="14" customFormat="1" ht="13.2" hidden="1">
      <c r="A637" s="5"/>
      <c r="B637" s="5"/>
      <c r="C637" s="5"/>
      <c r="D637" s="43"/>
      <c r="E637" s="5"/>
      <c r="F637" s="5"/>
      <c r="G637" s="5"/>
      <c r="H637" s="5"/>
      <c r="I637" s="5"/>
      <c r="J637" s="5"/>
      <c r="K637" s="5"/>
      <c r="L637" s="5"/>
      <c r="M637" s="5"/>
      <c r="N637" s="5"/>
      <c r="O637" s="5"/>
      <c r="P637" s="5"/>
      <c r="Q637" s="38">
        <f t="shared" si="120"/>
        <v>0</v>
      </c>
      <c r="R637" s="15"/>
      <c r="S637" s="15"/>
      <c r="T637" s="15"/>
      <c r="U637" s="15"/>
      <c r="V637" s="15"/>
      <c r="W637" s="15"/>
      <c r="X637" s="13"/>
      <c r="Y637" s="13"/>
      <c r="Z637" s="13"/>
      <c r="AA637" s="13"/>
      <c r="AB637" s="13"/>
      <c r="AC637" s="13"/>
      <c r="AD637" s="13"/>
      <c r="AE637" s="13"/>
      <c r="AF637" s="13"/>
      <c r="AG637" s="13"/>
      <c r="AH637" s="13"/>
      <c r="AI637" s="13"/>
      <c r="AJ637" s="13"/>
      <c r="AK637" s="13"/>
      <c r="AL637" s="13"/>
      <c r="AM637" s="13"/>
      <c r="AN637" s="13"/>
      <c r="AO637" s="13"/>
      <c r="AP637" s="13"/>
      <c r="AQ637" s="13"/>
      <c r="AR637" s="13"/>
    </row>
    <row r="638" spans="1:44" s="14" customFormat="1" ht="13.2" hidden="1">
      <c r="A638" s="5"/>
      <c r="B638" s="5"/>
      <c r="C638" s="5"/>
      <c r="D638" s="43"/>
      <c r="E638" s="5"/>
      <c r="F638" s="5"/>
      <c r="G638" s="5"/>
      <c r="H638" s="5"/>
      <c r="I638" s="5"/>
      <c r="J638" s="5"/>
      <c r="K638" s="5"/>
      <c r="L638" s="5"/>
      <c r="M638" s="5"/>
      <c r="N638" s="5"/>
      <c r="O638" s="5"/>
      <c r="P638" s="5"/>
      <c r="Q638" s="38">
        <f t="shared" si="120"/>
        <v>0</v>
      </c>
      <c r="R638" s="15"/>
      <c r="S638" s="15"/>
      <c r="T638" s="15"/>
      <c r="U638" s="15"/>
      <c r="V638" s="15"/>
      <c r="W638" s="15"/>
      <c r="X638" s="13"/>
      <c r="Y638" s="13"/>
      <c r="Z638" s="13"/>
      <c r="AA638" s="13"/>
      <c r="AB638" s="13"/>
      <c r="AC638" s="13"/>
      <c r="AD638" s="13"/>
      <c r="AE638" s="13"/>
      <c r="AF638" s="13"/>
      <c r="AG638" s="13"/>
      <c r="AH638" s="13"/>
      <c r="AI638" s="13"/>
      <c r="AJ638" s="13"/>
      <c r="AK638" s="13"/>
      <c r="AL638" s="13"/>
      <c r="AM638" s="13"/>
      <c r="AN638" s="13"/>
      <c r="AO638" s="13"/>
      <c r="AP638" s="13"/>
      <c r="AQ638" s="13"/>
      <c r="AR638" s="13"/>
    </row>
    <row r="639" spans="1:44" s="14" customFormat="1" ht="13.2" hidden="1">
      <c r="A639" s="5"/>
      <c r="B639" s="5"/>
      <c r="C639" s="5"/>
      <c r="D639" s="43"/>
      <c r="E639" s="5"/>
      <c r="F639" s="5"/>
      <c r="G639" s="5"/>
      <c r="H639" s="5"/>
      <c r="I639" s="5"/>
      <c r="J639" s="5"/>
      <c r="K639" s="5"/>
      <c r="L639" s="5"/>
      <c r="M639" s="5"/>
      <c r="N639" s="5"/>
      <c r="O639" s="5"/>
      <c r="P639" s="5"/>
      <c r="Q639" s="38">
        <f t="shared" si="120"/>
        <v>0</v>
      </c>
      <c r="R639" s="15"/>
      <c r="S639" s="15"/>
      <c r="T639" s="15"/>
      <c r="U639" s="15"/>
      <c r="V639" s="15"/>
      <c r="W639" s="15"/>
      <c r="X639" s="13"/>
      <c r="Y639" s="13"/>
      <c r="Z639" s="13"/>
      <c r="AA639" s="13"/>
      <c r="AB639" s="13"/>
      <c r="AC639" s="13"/>
      <c r="AD639" s="13"/>
      <c r="AE639" s="13"/>
      <c r="AF639" s="13"/>
      <c r="AG639" s="13"/>
      <c r="AH639" s="13"/>
      <c r="AI639" s="13"/>
      <c r="AJ639" s="13"/>
      <c r="AK639" s="13"/>
      <c r="AL639" s="13"/>
      <c r="AM639" s="13"/>
      <c r="AN639" s="13"/>
      <c r="AO639" s="13"/>
      <c r="AP639" s="13"/>
      <c r="AQ639" s="13"/>
      <c r="AR639" s="13"/>
    </row>
    <row r="640" spans="1:44" s="14" customFormat="1" ht="13.2" hidden="1">
      <c r="A640" s="5"/>
      <c r="B640" s="5"/>
      <c r="C640" s="5"/>
      <c r="D640" s="43"/>
      <c r="E640" s="5"/>
      <c r="F640" s="5"/>
      <c r="G640" s="5"/>
      <c r="H640" s="5"/>
      <c r="I640" s="5"/>
      <c r="J640" s="5"/>
      <c r="K640" s="5"/>
      <c r="L640" s="5"/>
      <c r="M640" s="5"/>
      <c r="N640" s="5"/>
      <c r="O640" s="5"/>
      <c r="P640" s="5"/>
      <c r="Q640" s="38">
        <f t="shared" si="120"/>
        <v>0</v>
      </c>
      <c r="R640" s="15"/>
      <c r="S640" s="15"/>
      <c r="T640" s="15"/>
      <c r="U640" s="15"/>
      <c r="V640" s="15"/>
      <c r="W640" s="15"/>
      <c r="X640" s="13"/>
      <c r="Y640" s="13"/>
      <c r="Z640" s="13"/>
      <c r="AA640" s="13"/>
      <c r="AB640" s="13"/>
      <c r="AC640" s="13"/>
      <c r="AD640" s="13"/>
      <c r="AE640" s="13"/>
      <c r="AF640" s="13"/>
      <c r="AG640" s="13"/>
      <c r="AH640" s="13"/>
      <c r="AI640" s="13"/>
      <c r="AJ640" s="13"/>
      <c r="AK640" s="13"/>
      <c r="AL640" s="13"/>
      <c r="AM640" s="13"/>
      <c r="AN640" s="13"/>
      <c r="AO640" s="13"/>
      <c r="AP640" s="13"/>
      <c r="AQ640" s="13"/>
      <c r="AR640" s="13"/>
    </row>
    <row r="641" spans="1:44" s="14" customFormat="1" ht="13.2" hidden="1">
      <c r="A641" s="5"/>
      <c r="B641" s="5"/>
      <c r="C641" s="5"/>
      <c r="D641" s="43"/>
      <c r="E641" s="5"/>
      <c r="F641" s="5"/>
      <c r="G641" s="5"/>
      <c r="H641" s="5"/>
      <c r="I641" s="5"/>
      <c r="J641" s="5"/>
      <c r="K641" s="5"/>
      <c r="L641" s="5"/>
      <c r="M641" s="5"/>
      <c r="N641" s="5"/>
      <c r="O641" s="5"/>
      <c r="P641" s="5"/>
      <c r="Q641" s="38">
        <f t="shared" si="120"/>
        <v>0</v>
      </c>
      <c r="R641" s="15"/>
      <c r="S641" s="15"/>
      <c r="T641" s="15"/>
      <c r="U641" s="15"/>
      <c r="V641" s="15"/>
      <c r="W641" s="15"/>
      <c r="X641" s="13"/>
      <c r="Y641" s="13"/>
      <c r="Z641" s="13"/>
      <c r="AA641" s="13"/>
      <c r="AB641" s="13"/>
      <c r="AC641" s="13"/>
      <c r="AD641" s="13"/>
      <c r="AE641" s="13"/>
      <c r="AF641" s="13"/>
      <c r="AG641" s="13"/>
      <c r="AH641" s="13"/>
      <c r="AI641" s="13"/>
      <c r="AJ641" s="13"/>
      <c r="AK641" s="13"/>
      <c r="AL641" s="13"/>
      <c r="AM641" s="13"/>
      <c r="AN641" s="13"/>
      <c r="AO641" s="13"/>
      <c r="AP641" s="13"/>
      <c r="AQ641" s="13"/>
      <c r="AR641" s="13"/>
    </row>
    <row r="642" spans="1:44" s="14" customFormat="1" ht="13.2" hidden="1">
      <c r="A642" s="5"/>
      <c r="B642" s="5"/>
      <c r="C642" s="5"/>
      <c r="D642" s="43"/>
      <c r="E642" s="5"/>
      <c r="F642" s="5"/>
      <c r="G642" s="5"/>
      <c r="H642" s="5"/>
      <c r="I642" s="5"/>
      <c r="J642" s="5"/>
      <c r="K642" s="5"/>
      <c r="L642" s="5"/>
      <c r="M642" s="5"/>
      <c r="N642" s="5"/>
      <c r="O642" s="5"/>
      <c r="P642" s="5"/>
      <c r="Q642" s="38">
        <f t="shared" si="120"/>
        <v>0</v>
      </c>
      <c r="R642" s="15"/>
      <c r="S642" s="15"/>
      <c r="T642" s="15"/>
      <c r="U642" s="15"/>
      <c r="V642" s="15"/>
      <c r="W642" s="15"/>
      <c r="X642" s="13"/>
      <c r="Y642" s="13"/>
      <c r="Z642" s="13"/>
      <c r="AA642" s="13"/>
      <c r="AB642" s="13"/>
      <c r="AC642" s="13"/>
      <c r="AD642" s="13"/>
      <c r="AE642" s="13"/>
      <c r="AF642" s="13"/>
      <c r="AG642" s="13"/>
      <c r="AH642" s="13"/>
      <c r="AI642" s="13"/>
      <c r="AJ642" s="13"/>
      <c r="AK642" s="13"/>
      <c r="AL642" s="13"/>
      <c r="AM642" s="13"/>
      <c r="AN642" s="13"/>
      <c r="AO642" s="13"/>
      <c r="AP642" s="13"/>
      <c r="AQ642" s="13"/>
      <c r="AR642" s="13"/>
    </row>
    <row r="643" spans="1:44" s="14" customFormat="1" ht="13.2" hidden="1">
      <c r="A643" s="5"/>
      <c r="B643" s="5"/>
      <c r="C643" s="5"/>
      <c r="D643" s="43"/>
      <c r="E643" s="5"/>
      <c r="F643" s="5"/>
      <c r="G643" s="5"/>
      <c r="H643" s="5"/>
      <c r="I643" s="5"/>
      <c r="J643" s="5"/>
      <c r="K643" s="5"/>
      <c r="L643" s="5"/>
      <c r="M643" s="5"/>
      <c r="N643" s="5"/>
      <c r="O643" s="5"/>
      <c r="P643" s="5"/>
      <c r="Q643" s="38">
        <f t="shared" si="120"/>
        <v>0</v>
      </c>
      <c r="R643" s="15"/>
      <c r="S643" s="15"/>
      <c r="T643" s="15"/>
      <c r="U643" s="15"/>
      <c r="V643" s="15"/>
      <c r="W643" s="15"/>
      <c r="X643" s="13"/>
      <c r="Y643" s="13"/>
      <c r="Z643" s="13"/>
      <c r="AA643" s="13"/>
      <c r="AB643" s="13"/>
      <c r="AC643" s="13"/>
      <c r="AD643" s="13"/>
      <c r="AE643" s="13"/>
      <c r="AF643" s="13"/>
      <c r="AG643" s="13"/>
      <c r="AH643" s="13"/>
      <c r="AI643" s="13"/>
      <c r="AJ643" s="13"/>
      <c r="AK643" s="13"/>
      <c r="AL643" s="13"/>
      <c r="AM643" s="13"/>
      <c r="AN643" s="13"/>
      <c r="AO643" s="13"/>
      <c r="AP643" s="13"/>
      <c r="AQ643" s="13"/>
      <c r="AR643" s="13"/>
    </row>
    <row r="644" spans="1:44" s="14" customFormat="1" ht="13.2" hidden="1">
      <c r="A644" s="5"/>
      <c r="B644" s="5"/>
      <c r="C644" s="5"/>
      <c r="D644" s="43"/>
      <c r="E644" s="5"/>
      <c r="F644" s="5"/>
      <c r="G644" s="5"/>
      <c r="H644" s="5"/>
      <c r="I644" s="5"/>
      <c r="J644" s="5"/>
      <c r="K644" s="5"/>
      <c r="L644" s="5"/>
      <c r="M644" s="5"/>
      <c r="N644" s="5"/>
      <c r="O644" s="5"/>
      <c r="P644" s="5"/>
      <c r="Q644" s="38">
        <f t="shared" si="120"/>
        <v>0</v>
      </c>
      <c r="R644" s="15"/>
      <c r="S644" s="15"/>
      <c r="T644" s="15"/>
      <c r="U644" s="15"/>
      <c r="V644" s="15"/>
      <c r="W644" s="15"/>
      <c r="X644" s="13"/>
      <c r="Y644" s="13"/>
      <c r="Z644" s="13"/>
      <c r="AA644" s="13"/>
      <c r="AB644" s="13"/>
      <c r="AC644" s="13"/>
      <c r="AD644" s="13"/>
      <c r="AE644" s="13"/>
      <c r="AF644" s="13"/>
      <c r="AG644" s="13"/>
      <c r="AH644" s="13"/>
      <c r="AI644" s="13"/>
      <c r="AJ644" s="13"/>
      <c r="AK644" s="13"/>
      <c r="AL644" s="13"/>
      <c r="AM644" s="13"/>
      <c r="AN644" s="13"/>
      <c r="AO644" s="13"/>
      <c r="AP644" s="13"/>
      <c r="AQ644" s="13"/>
      <c r="AR644" s="13"/>
    </row>
    <row r="645" spans="1:44" s="14" customFormat="1" ht="13.2" hidden="1">
      <c r="A645" s="5"/>
      <c r="B645" s="5"/>
      <c r="C645" s="5"/>
      <c r="D645" s="43"/>
      <c r="E645" s="5"/>
      <c r="F645" s="5"/>
      <c r="G645" s="5"/>
      <c r="H645" s="5"/>
      <c r="I645" s="5"/>
      <c r="J645" s="5"/>
      <c r="K645" s="5"/>
      <c r="L645" s="5"/>
      <c r="M645" s="5"/>
      <c r="N645" s="5"/>
      <c r="O645" s="5"/>
      <c r="P645" s="5"/>
      <c r="Q645" s="38">
        <f t="shared" si="120"/>
        <v>0</v>
      </c>
      <c r="R645" s="15"/>
      <c r="S645" s="15"/>
      <c r="T645" s="15"/>
      <c r="U645" s="15"/>
      <c r="V645" s="15"/>
      <c r="W645" s="15"/>
      <c r="X645" s="13"/>
      <c r="Y645" s="13"/>
      <c r="Z645" s="13"/>
      <c r="AA645" s="13"/>
      <c r="AB645" s="13"/>
      <c r="AC645" s="13"/>
      <c r="AD645" s="13"/>
      <c r="AE645" s="13"/>
      <c r="AF645" s="13"/>
      <c r="AG645" s="13"/>
      <c r="AH645" s="13"/>
      <c r="AI645" s="13"/>
      <c r="AJ645" s="13"/>
      <c r="AK645" s="13"/>
      <c r="AL645" s="13"/>
      <c r="AM645" s="13"/>
      <c r="AN645" s="13"/>
      <c r="AO645" s="13"/>
      <c r="AP645" s="13"/>
      <c r="AQ645" s="13"/>
      <c r="AR645" s="13"/>
    </row>
    <row r="646" spans="1:44" s="14" customFormat="1" ht="13.2" hidden="1">
      <c r="A646" s="5"/>
      <c r="B646" s="5"/>
      <c r="C646" s="5"/>
      <c r="D646" s="43"/>
      <c r="E646" s="5"/>
      <c r="F646" s="5"/>
      <c r="G646" s="5"/>
      <c r="H646" s="5"/>
      <c r="I646" s="5"/>
      <c r="J646" s="5"/>
      <c r="K646" s="5"/>
      <c r="L646" s="5"/>
      <c r="M646" s="5"/>
      <c r="N646" s="5"/>
      <c r="O646" s="5"/>
      <c r="P646" s="5"/>
      <c r="Q646" s="38">
        <f t="shared" si="120"/>
        <v>0</v>
      </c>
      <c r="R646" s="15"/>
      <c r="S646" s="15"/>
      <c r="T646" s="15"/>
      <c r="U646" s="15"/>
      <c r="V646" s="15"/>
      <c r="W646" s="15"/>
      <c r="X646" s="13"/>
      <c r="Y646" s="13"/>
      <c r="Z646" s="13"/>
      <c r="AA646" s="13"/>
      <c r="AB646" s="13"/>
      <c r="AC646" s="13"/>
      <c r="AD646" s="13"/>
      <c r="AE646" s="13"/>
      <c r="AF646" s="13"/>
      <c r="AG646" s="13"/>
      <c r="AH646" s="13"/>
      <c r="AI646" s="13"/>
      <c r="AJ646" s="13"/>
      <c r="AK646" s="13"/>
      <c r="AL646" s="13"/>
      <c r="AM646" s="13"/>
      <c r="AN646" s="13"/>
      <c r="AO646" s="13"/>
      <c r="AP646" s="13"/>
      <c r="AQ646" s="13"/>
      <c r="AR646" s="13"/>
    </row>
    <row r="647" spans="1:44" s="14" customFormat="1" ht="13.2" hidden="1">
      <c r="A647" s="5"/>
      <c r="B647" s="5"/>
      <c r="C647" s="5"/>
      <c r="D647" s="43"/>
      <c r="E647" s="5"/>
      <c r="F647" s="5"/>
      <c r="G647" s="5"/>
      <c r="H647" s="5"/>
      <c r="I647" s="5"/>
      <c r="J647" s="5"/>
      <c r="K647" s="5"/>
      <c r="L647" s="5"/>
      <c r="M647" s="5"/>
      <c r="N647" s="5"/>
      <c r="O647" s="5"/>
      <c r="P647" s="5"/>
      <c r="Q647" s="38">
        <f t="shared" si="120"/>
        <v>0</v>
      </c>
      <c r="R647" s="15"/>
      <c r="S647" s="15"/>
      <c r="T647" s="15"/>
      <c r="U647" s="15"/>
      <c r="V647" s="15"/>
      <c r="W647" s="15"/>
      <c r="X647" s="13"/>
      <c r="Y647" s="13"/>
      <c r="Z647" s="13"/>
      <c r="AA647" s="13"/>
      <c r="AB647" s="13"/>
      <c r="AC647" s="13"/>
      <c r="AD647" s="13"/>
      <c r="AE647" s="13"/>
      <c r="AF647" s="13"/>
      <c r="AG647" s="13"/>
      <c r="AH647" s="13"/>
      <c r="AI647" s="13"/>
      <c r="AJ647" s="13"/>
      <c r="AK647" s="13"/>
      <c r="AL647" s="13"/>
      <c r="AM647" s="13"/>
      <c r="AN647" s="13"/>
      <c r="AO647" s="13"/>
      <c r="AP647" s="13"/>
      <c r="AQ647" s="13"/>
      <c r="AR647" s="13"/>
    </row>
    <row r="648" spans="1:44" s="14" customFormat="1" ht="13.2" hidden="1">
      <c r="A648" s="5"/>
      <c r="B648" s="5"/>
      <c r="C648" s="5"/>
      <c r="D648" s="43"/>
      <c r="E648" s="5"/>
      <c r="F648" s="5"/>
      <c r="G648" s="5"/>
      <c r="H648" s="5"/>
      <c r="I648" s="5"/>
      <c r="J648" s="5"/>
      <c r="K648" s="5"/>
      <c r="L648" s="5"/>
      <c r="M648" s="5"/>
      <c r="N648" s="5"/>
      <c r="O648" s="5"/>
      <c r="P648" s="5"/>
      <c r="Q648" s="38">
        <f t="shared" si="120"/>
        <v>0</v>
      </c>
      <c r="R648" s="15"/>
      <c r="S648" s="15"/>
      <c r="T648" s="15"/>
      <c r="U648" s="15"/>
      <c r="V648" s="15"/>
      <c r="W648" s="15"/>
      <c r="X648" s="13"/>
      <c r="Y648" s="13"/>
      <c r="Z648" s="13"/>
      <c r="AA648" s="13"/>
      <c r="AB648" s="13"/>
      <c r="AC648" s="13"/>
      <c r="AD648" s="13"/>
      <c r="AE648" s="13"/>
      <c r="AF648" s="13"/>
      <c r="AG648" s="13"/>
      <c r="AH648" s="13"/>
      <c r="AI648" s="13"/>
      <c r="AJ648" s="13"/>
      <c r="AK648" s="13"/>
      <c r="AL648" s="13"/>
      <c r="AM648" s="13"/>
      <c r="AN648" s="13"/>
      <c r="AO648" s="13"/>
      <c r="AP648" s="13"/>
      <c r="AQ648" s="13"/>
      <c r="AR648" s="13"/>
    </row>
    <row r="649" spans="1:44" s="14" customFormat="1" ht="13.2" hidden="1">
      <c r="A649" s="5"/>
      <c r="B649" s="5"/>
      <c r="C649" s="5"/>
      <c r="D649" s="43"/>
      <c r="E649" s="5"/>
      <c r="F649" s="5"/>
      <c r="G649" s="5"/>
      <c r="H649" s="5"/>
      <c r="I649" s="5"/>
      <c r="J649" s="5"/>
      <c r="K649" s="5"/>
      <c r="L649" s="5"/>
      <c r="M649" s="5"/>
      <c r="N649" s="5"/>
      <c r="O649" s="5"/>
      <c r="P649" s="5"/>
      <c r="Q649" s="38">
        <f t="shared" si="120"/>
        <v>0</v>
      </c>
      <c r="R649" s="15"/>
      <c r="S649" s="15"/>
      <c r="T649" s="15"/>
      <c r="U649" s="15"/>
      <c r="V649" s="15"/>
      <c r="W649" s="15"/>
      <c r="X649" s="13"/>
      <c r="Y649" s="13"/>
      <c r="Z649" s="13"/>
      <c r="AA649" s="13"/>
      <c r="AB649" s="13"/>
      <c r="AC649" s="13"/>
      <c r="AD649" s="13"/>
      <c r="AE649" s="13"/>
      <c r="AF649" s="13"/>
      <c r="AG649" s="13"/>
      <c r="AH649" s="13"/>
      <c r="AI649" s="13"/>
      <c r="AJ649" s="13"/>
      <c r="AK649" s="13"/>
      <c r="AL649" s="13"/>
      <c r="AM649" s="13"/>
      <c r="AN649" s="13"/>
      <c r="AO649" s="13"/>
      <c r="AP649" s="13"/>
      <c r="AQ649" s="13"/>
      <c r="AR649" s="13"/>
    </row>
    <row r="650" spans="1:44" s="14" customFormat="1" ht="13.2" hidden="1">
      <c r="A650" s="5"/>
      <c r="B650" s="5"/>
      <c r="C650" s="5"/>
      <c r="D650" s="43"/>
      <c r="E650" s="5"/>
      <c r="F650" s="5"/>
      <c r="G650" s="5"/>
      <c r="H650" s="5"/>
      <c r="I650" s="5"/>
      <c r="J650" s="5"/>
      <c r="K650" s="5"/>
      <c r="L650" s="5"/>
      <c r="M650" s="5"/>
      <c r="N650" s="5"/>
      <c r="O650" s="5"/>
      <c r="P650" s="5"/>
      <c r="Q650" s="38">
        <f t="shared" si="120"/>
        <v>0</v>
      </c>
      <c r="R650" s="15"/>
      <c r="S650" s="15"/>
      <c r="T650" s="15"/>
      <c r="U650" s="15"/>
      <c r="V650" s="15"/>
      <c r="W650" s="15"/>
      <c r="X650" s="13"/>
      <c r="Y650" s="13"/>
      <c r="Z650" s="13"/>
      <c r="AA650" s="13"/>
      <c r="AB650" s="13"/>
      <c r="AC650" s="13"/>
      <c r="AD650" s="13"/>
      <c r="AE650" s="13"/>
      <c r="AF650" s="13"/>
      <c r="AG650" s="13"/>
      <c r="AH650" s="13"/>
      <c r="AI650" s="13"/>
      <c r="AJ650" s="13"/>
      <c r="AK650" s="13"/>
      <c r="AL650" s="13"/>
      <c r="AM650" s="13"/>
      <c r="AN650" s="13"/>
      <c r="AO650" s="13"/>
      <c r="AP650" s="13"/>
      <c r="AQ650" s="13"/>
      <c r="AR650" s="13"/>
    </row>
    <row r="651" spans="1:44" s="14" customFormat="1" ht="13.2" hidden="1">
      <c r="A651" s="5"/>
      <c r="B651" s="5"/>
      <c r="C651" s="5"/>
      <c r="D651" s="43"/>
      <c r="E651" s="5"/>
      <c r="F651" s="5"/>
      <c r="G651" s="5"/>
      <c r="H651" s="5"/>
      <c r="I651" s="5"/>
      <c r="J651" s="5"/>
      <c r="K651" s="5"/>
      <c r="L651" s="5"/>
      <c r="M651" s="5"/>
      <c r="N651" s="5"/>
      <c r="O651" s="5"/>
      <c r="P651" s="5"/>
      <c r="Q651" s="38">
        <f t="shared" si="120"/>
        <v>0</v>
      </c>
      <c r="R651" s="15"/>
      <c r="S651" s="15"/>
      <c r="T651" s="15"/>
      <c r="U651" s="15"/>
      <c r="V651" s="15"/>
      <c r="W651" s="15"/>
      <c r="X651" s="13"/>
      <c r="Y651" s="13"/>
      <c r="Z651" s="13"/>
      <c r="AA651" s="13"/>
      <c r="AB651" s="13"/>
      <c r="AC651" s="13"/>
      <c r="AD651" s="13"/>
      <c r="AE651" s="13"/>
      <c r="AF651" s="13"/>
      <c r="AG651" s="13"/>
      <c r="AH651" s="13"/>
      <c r="AI651" s="13"/>
      <c r="AJ651" s="13"/>
      <c r="AK651" s="13"/>
      <c r="AL651" s="13"/>
      <c r="AM651" s="13"/>
      <c r="AN651" s="13"/>
      <c r="AO651" s="13"/>
      <c r="AP651" s="13"/>
      <c r="AQ651" s="13"/>
      <c r="AR651" s="13"/>
    </row>
    <row r="652" spans="1:44" s="14" customFormat="1" ht="13.2" hidden="1">
      <c r="A652" s="5"/>
      <c r="B652" s="5"/>
      <c r="C652" s="5"/>
      <c r="D652" s="43"/>
      <c r="E652" s="5"/>
      <c r="F652" s="5"/>
      <c r="G652" s="5"/>
      <c r="H652" s="5"/>
      <c r="I652" s="5"/>
      <c r="J652" s="5"/>
      <c r="K652" s="5"/>
      <c r="L652" s="5"/>
      <c r="M652" s="5"/>
      <c r="N652" s="5"/>
      <c r="O652" s="5"/>
      <c r="P652" s="5"/>
      <c r="Q652" s="38">
        <f t="shared" si="120"/>
        <v>0</v>
      </c>
      <c r="R652" s="15"/>
      <c r="S652" s="15"/>
      <c r="T652" s="15"/>
      <c r="U652" s="15"/>
      <c r="V652" s="15"/>
      <c r="W652" s="15"/>
      <c r="X652" s="13"/>
      <c r="Y652" s="13"/>
      <c r="Z652" s="13"/>
      <c r="AA652" s="13"/>
      <c r="AB652" s="13"/>
      <c r="AC652" s="13"/>
      <c r="AD652" s="13"/>
      <c r="AE652" s="13"/>
      <c r="AF652" s="13"/>
      <c r="AG652" s="13"/>
      <c r="AH652" s="13"/>
      <c r="AI652" s="13"/>
      <c r="AJ652" s="13"/>
      <c r="AK652" s="13"/>
      <c r="AL652" s="13"/>
      <c r="AM652" s="13"/>
      <c r="AN652" s="13"/>
      <c r="AO652" s="13"/>
      <c r="AP652" s="13"/>
      <c r="AQ652" s="13"/>
      <c r="AR652" s="13"/>
    </row>
    <row r="653" spans="1:44" s="14" customFormat="1" ht="13.2" hidden="1">
      <c r="A653" s="5"/>
      <c r="B653" s="5"/>
      <c r="C653" s="5"/>
      <c r="D653" s="43"/>
      <c r="E653" s="5"/>
      <c r="F653" s="5"/>
      <c r="G653" s="5"/>
      <c r="H653" s="5"/>
      <c r="I653" s="5"/>
      <c r="J653" s="5"/>
      <c r="K653" s="5"/>
      <c r="L653" s="5"/>
      <c r="M653" s="5"/>
      <c r="N653" s="5"/>
      <c r="O653" s="5"/>
      <c r="P653" s="5"/>
      <c r="Q653" s="38">
        <f t="shared" si="120"/>
        <v>0</v>
      </c>
      <c r="R653" s="15"/>
      <c r="S653" s="15"/>
      <c r="T653" s="15"/>
      <c r="U653" s="15"/>
      <c r="V653" s="15"/>
      <c r="W653" s="15"/>
      <c r="X653" s="13"/>
      <c r="Y653" s="13"/>
      <c r="Z653" s="13"/>
      <c r="AA653" s="13"/>
      <c r="AB653" s="13"/>
      <c r="AC653" s="13"/>
      <c r="AD653" s="13"/>
      <c r="AE653" s="13"/>
      <c r="AF653" s="13"/>
      <c r="AG653" s="13"/>
      <c r="AH653" s="13"/>
      <c r="AI653" s="13"/>
      <c r="AJ653" s="13"/>
      <c r="AK653" s="13"/>
      <c r="AL653" s="13"/>
      <c r="AM653" s="13"/>
      <c r="AN653" s="13"/>
      <c r="AO653" s="13"/>
      <c r="AP653" s="13"/>
      <c r="AQ653" s="13"/>
      <c r="AR653" s="13"/>
    </row>
    <row r="654" spans="1:44" s="14" customFormat="1" ht="13.2" hidden="1">
      <c r="A654" s="5"/>
      <c r="B654" s="5"/>
      <c r="C654" s="5"/>
      <c r="D654" s="43"/>
      <c r="E654" s="5"/>
      <c r="F654" s="5"/>
      <c r="G654" s="5"/>
      <c r="H654" s="5"/>
      <c r="I654" s="5"/>
      <c r="J654" s="5"/>
      <c r="K654" s="5"/>
      <c r="L654" s="5"/>
      <c r="M654" s="5"/>
      <c r="N654" s="5"/>
      <c r="O654" s="5"/>
      <c r="P654" s="5"/>
      <c r="Q654" s="38">
        <f t="shared" si="120"/>
        <v>0</v>
      </c>
      <c r="R654" s="15"/>
      <c r="S654" s="15"/>
      <c r="T654" s="15"/>
      <c r="U654" s="15"/>
      <c r="V654" s="15"/>
      <c r="W654" s="15"/>
      <c r="X654" s="13"/>
      <c r="Y654" s="13"/>
      <c r="Z654" s="13"/>
      <c r="AA654" s="13"/>
      <c r="AB654" s="13"/>
      <c r="AC654" s="13"/>
      <c r="AD654" s="13"/>
      <c r="AE654" s="13"/>
      <c r="AF654" s="13"/>
      <c r="AG654" s="13"/>
      <c r="AH654" s="13"/>
      <c r="AI654" s="13"/>
      <c r="AJ654" s="13"/>
      <c r="AK654" s="13"/>
      <c r="AL654" s="13"/>
      <c r="AM654" s="13"/>
      <c r="AN654" s="13"/>
      <c r="AO654" s="13"/>
      <c r="AP654" s="13"/>
      <c r="AQ654" s="13"/>
      <c r="AR654" s="13"/>
    </row>
    <row r="655" spans="1:44" s="14" customFormat="1" ht="13.2" hidden="1">
      <c r="A655" s="5"/>
      <c r="B655" s="5"/>
      <c r="C655" s="5"/>
      <c r="D655" s="43"/>
      <c r="E655" s="5"/>
      <c r="F655" s="5"/>
      <c r="G655" s="5"/>
      <c r="H655" s="5"/>
      <c r="I655" s="5"/>
      <c r="J655" s="5"/>
      <c r="K655" s="5"/>
      <c r="L655" s="5"/>
      <c r="M655" s="5"/>
      <c r="N655" s="5"/>
      <c r="O655" s="5"/>
      <c r="P655" s="5"/>
      <c r="Q655" s="38">
        <f t="shared" si="120"/>
        <v>0</v>
      </c>
      <c r="R655" s="15"/>
      <c r="S655" s="15"/>
      <c r="T655" s="15"/>
      <c r="U655" s="15"/>
      <c r="V655" s="15"/>
      <c r="W655" s="15"/>
      <c r="X655" s="13"/>
      <c r="Y655" s="13"/>
      <c r="Z655" s="13"/>
      <c r="AA655" s="13"/>
      <c r="AB655" s="13"/>
      <c r="AC655" s="13"/>
      <c r="AD655" s="13"/>
      <c r="AE655" s="13"/>
      <c r="AF655" s="13"/>
      <c r="AG655" s="13"/>
      <c r="AH655" s="13"/>
      <c r="AI655" s="13"/>
      <c r="AJ655" s="13"/>
      <c r="AK655" s="13"/>
      <c r="AL655" s="13"/>
      <c r="AM655" s="13"/>
      <c r="AN655" s="13"/>
      <c r="AO655" s="13"/>
      <c r="AP655" s="13"/>
      <c r="AQ655" s="13"/>
      <c r="AR655" s="13"/>
    </row>
    <row r="656" spans="1:44" s="14" customFormat="1" ht="13.2" hidden="1">
      <c r="A656" s="5"/>
      <c r="B656" s="5"/>
      <c r="C656" s="5"/>
      <c r="D656" s="43"/>
      <c r="E656" s="5"/>
      <c r="F656" s="5"/>
      <c r="G656" s="5"/>
      <c r="H656" s="5"/>
      <c r="I656" s="5"/>
      <c r="J656" s="5"/>
      <c r="K656" s="5"/>
      <c r="L656" s="5"/>
      <c r="M656" s="5"/>
      <c r="N656" s="5"/>
      <c r="O656" s="5"/>
      <c r="P656" s="5"/>
      <c r="Q656" s="38">
        <f t="shared" si="120"/>
        <v>0</v>
      </c>
      <c r="R656" s="15"/>
      <c r="S656" s="15"/>
      <c r="T656" s="15"/>
      <c r="U656" s="15"/>
      <c r="V656" s="15"/>
      <c r="W656" s="15"/>
      <c r="X656" s="13"/>
      <c r="Y656" s="13"/>
      <c r="Z656" s="13"/>
      <c r="AA656" s="13"/>
      <c r="AB656" s="13"/>
      <c r="AC656" s="13"/>
      <c r="AD656" s="13"/>
      <c r="AE656" s="13"/>
      <c r="AF656" s="13"/>
      <c r="AG656" s="13"/>
      <c r="AH656" s="13"/>
      <c r="AI656" s="13"/>
      <c r="AJ656" s="13"/>
      <c r="AK656" s="13"/>
      <c r="AL656" s="13"/>
      <c r="AM656" s="13"/>
      <c r="AN656" s="13"/>
      <c r="AO656" s="13"/>
      <c r="AP656" s="13"/>
      <c r="AQ656" s="13"/>
      <c r="AR656" s="13"/>
    </row>
    <row r="657" spans="1:44" s="14" customFormat="1" ht="13.2" hidden="1">
      <c r="A657" s="5"/>
      <c r="B657" s="5"/>
      <c r="C657" s="5"/>
      <c r="D657" s="43"/>
      <c r="E657" s="5"/>
      <c r="F657" s="5"/>
      <c r="G657" s="5"/>
      <c r="H657" s="5"/>
      <c r="I657" s="5"/>
      <c r="J657" s="5"/>
      <c r="K657" s="5"/>
      <c r="L657" s="5"/>
      <c r="M657" s="5"/>
      <c r="N657" s="5"/>
      <c r="O657" s="5"/>
      <c r="P657" s="5"/>
      <c r="Q657" s="38">
        <f t="shared" si="120"/>
        <v>0</v>
      </c>
      <c r="R657" s="15"/>
      <c r="S657" s="15"/>
      <c r="T657" s="15"/>
      <c r="U657" s="15"/>
      <c r="V657" s="15"/>
      <c r="W657" s="15"/>
      <c r="X657" s="13"/>
      <c r="Y657" s="13"/>
      <c r="Z657" s="13"/>
      <c r="AA657" s="13"/>
      <c r="AB657" s="13"/>
      <c r="AC657" s="13"/>
      <c r="AD657" s="13"/>
      <c r="AE657" s="13"/>
      <c r="AF657" s="13"/>
      <c r="AG657" s="13"/>
      <c r="AH657" s="13"/>
      <c r="AI657" s="13"/>
      <c r="AJ657" s="13"/>
      <c r="AK657" s="13"/>
      <c r="AL657" s="13"/>
      <c r="AM657" s="13"/>
      <c r="AN657" s="13"/>
      <c r="AO657" s="13"/>
      <c r="AP657" s="13"/>
      <c r="AQ657" s="13"/>
      <c r="AR657" s="13"/>
    </row>
    <row r="658" spans="1:44" s="14" customFormat="1" ht="13.2" hidden="1">
      <c r="A658" s="5"/>
      <c r="B658" s="5"/>
      <c r="C658" s="5"/>
      <c r="D658" s="43"/>
      <c r="E658" s="5"/>
      <c r="F658" s="5"/>
      <c r="G658" s="5"/>
      <c r="H658" s="5"/>
      <c r="I658" s="5"/>
      <c r="J658" s="5"/>
      <c r="K658" s="5"/>
      <c r="L658" s="5"/>
      <c r="M658" s="5"/>
      <c r="N658" s="5"/>
      <c r="O658" s="5"/>
      <c r="P658" s="5"/>
      <c r="Q658" s="38">
        <f t="shared" si="120"/>
        <v>0</v>
      </c>
      <c r="R658" s="15"/>
      <c r="S658" s="15"/>
      <c r="T658" s="15"/>
      <c r="U658" s="15"/>
      <c r="V658" s="15"/>
      <c r="W658" s="15"/>
      <c r="X658" s="13"/>
      <c r="Y658" s="13"/>
      <c r="Z658" s="13"/>
      <c r="AA658" s="13"/>
      <c r="AB658" s="13"/>
      <c r="AC658" s="13"/>
      <c r="AD658" s="13"/>
      <c r="AE658" s="13"/>
      <c r="AF658" s="13"/>
      <c r="AG658" s="13"/>
      <c r="AH658" s="13"/>
      <c r="AI658" s="13"/>
      <c r="AJ658" s="13"/>
      <c r="AK658" s="13"/>
      <c r="AL658" s="13"/>
      <c r="AM658" s="13"/>
      <c r="AN658" s="13"/>
      <c r="AO658" s="13"/>
      <c r="AP658" s="13"/>
      <c r="AQ658" s="13"/>
      <c r="AR658" s="13"/>
    </row>
    <row r="659" spans="1:44" s="14" customFormat="1" ht="13.2" hidden="1">
      <c r="A659" s="5"/>
      <c r="B659" s="5"/>
      <c r="C659" s="5"/>
      <c r="D659" s="43"/>
      <c r="E659" s="5"/>
      <c r="F659" s="5"/>
      <c r="G659" s="5"/>
      <c r="H659" s="5"/>
      <c r="I659" s="5"/>
      <c r="J659" s="5"/>
      <c r="K659" s="5"/>
      <c r="L659" s="5"/>
      <c r="M659" s="5"/>
      <c r="N659" s="5"/>
      <c r="O659" s="5"/>
      <c r="P659" s="5"/>
      <c r="Q659" s="38">
        <f t="shared" si="120"/>
        <v>0</v>
      </c>
      <c r="R659" s="15"/>
      <c r="S659" s="15"/>
      <c r="T659" s="15"/>
      <c r="U659" s="15"/>
      <c r="V659" s="15"/>
      <c r="W659" s="15"/>
      <c r="X659" s="13"/>
      <c r="Y659" s="13"/>
      <c r="Z659" s="13"/>
      <c r="AA659" s="13"/>
      <c r="AB659" s="13"/>
      <c r="AC659" s="13"/>
      <c r="AD659" s="13"/>
      <c r="AE659" s="13"/>
      <c r="AF659" s="13"/>
      <c r="AG659" s="13"/>
      <c r="AH659" s="13"/>
      <c r="AI659" s="13"/>
      <c r="AJ659" s="13"/>
      <c r="AK659" s="13"/>
      <c r="AL659" s="13"/>
      <c r="AM659" s="13"/>
      <c r="AN659" s="13"/>
      <c r="AO659" s="13"/>
      <c r="AP659" s="13"/>
      <c r="AQ659" s="13"/>
      <c r="AR659" s="13"/>
    </row>
    <row r="660" spans="1:44" s="14" customFormat="1" ht="13.2" hidden="1">
      <c r="A660" s="5"/>
      <c r="B660" s="5"/>
      <c r="C660" s="5"/>
      <c r="D660" s="43"/>
      <c r="E660" s="5"/>
      <c r="F660" s="5"/>
      <c r="G660" s="5"/>
      <c r="H660" s="5"/>
      <c r="I660" s="5"/>
      <c r="J660" s="5"/>
      <c r="K660" s="5"/>
      <c r="L660" s="5"/>
      <c r="M660" s="5"/>
      <c r="N660" s="5"/>
      <c r="O660" s="5"/>
      <c r="P660" s="5"/>
      <c r="Q660" s="38">
        <f t="shared" si="120"/>
        <v>0</v>
      </c>
      <c r="R660" s="15"/>
      <c r="S660" s="15"/>
      <c r="T660" s="15"/>
      <c r="U660" s="15"/>
      <c r="V660" s="15"/>
      <c r="W660" s="15"/>
      <c r="X660" s="13"/>
      <c r="Y660" s="13"/>
      <c r="Z660" s="13"/>
      <c r="AA660" s="13"/>
      <c r="AB660" s="13"/>
      <c r="AC660" s="13"/>
      <c r="AD660" s="13"/>
      <c r="AE660" s="13"/>
      <c r="AF660" s="13"/>
      <c r="AG660" s="13"/>
      <c r="AH660" s="13"/>
      <c r="AI660" s="13"/>
      <c r="AJ660" s="13"/>
      <c r="AK660" s="13"/>
      <c r="AL660" s="13"/>
      <c r="AM660" s="13"/>
      <c r="AN660" s="13"/>
      <c r="AO660" s="13"/>
      <c r="AP660" s="13"/>
      <c r="AQ660" s="13"/>
      <c r="AR660" s="13"/>
    </row>
    <row r="661" spans="1:44" s="14" customFormat="1" ht="13.2" hidden="1">
      <c r="A661" s="5"/>
      <c r="B661" s="5"/>
      <c r="C661" s="5"/>
      <c r="D661" s="43"/>
      <c r="E661" s="5"/>
      <c r="F661" s="5"/>
      <c r="G661" s="5"/>
      <c r="H661" s="5"/>
      <c r="I661" s="5"/>
      <c r="J661" s="5"/>
      <c r="K661" s="5"/>
      <c r="L661" s="5"/>
      <c r="M661" s="5"/>
      <c r="N661" s="5"/>
      <c r="O661" s="5"/>
      <c r="P661" s="5"/>
      <c r="Q661" s="38">
        <f t="shared" si="120"/>
        <v>0</v>
      </c>
      <c r="R661" s="15"/>
      <c r="S661" s="15"/>
      <c r="T661" s="15"/>
      <c r="U661" s="15"/>
      <c r="V661" s="15"/>
      <c r="W661" s="15"/>
      <c r="X661" s="13"/>
      <c r="Y661" s="13"/>
      <c r="Z661" s="13"/>
      <c r="AA661" s="13"/>
      <c r="AB661" s="13"/>
      <c r="AC661" s="13"/>
      <c r="AD661" s="13"/>
      <c r="AE661" s="13"/>
      <c r="AF661" s="13"/>
      <c r="AG661" s="13"/>
      <c r="AH661" s="13"/>
      <c r="AI661" s="13"/>
      <c r="AJ661" s="13"/>
      <c r="AK661" s="13"/>
      <c r="AL661" s="13"/>
      <c r="AM661" s="13"/>
      <c r="AN661" s="13"/>
      <c r="AO661" s="13"/>
      <c r="AP661" s="13"/>
      <c r="AQ661" s="13"/>
      <c r="AR661" s="13"/>
    </row>
    <row r="662" spans="1:44" s="14" customFormat="1" ht="13.2" hidden="1">
      <c r="A662" s="5"/>
      <c r="B662" s="5"/>
      <c r="C662" s="5"/>
      <c r="D662" s="43"/>
      <c r="E662" s="5"/>
      <c r="F662" s="5"/>
      <c r="G662" s="5"/>
      <c r="H662" s="5"/>
      <c r="I662" s="5"/>
      <c r="J662" s="5"/>
      <c r="K662" s="5"/>
      <c r="L662" s="5"/>
      <c r="M662" s="5"/>
      <c r="N662" s="5"/>
      <c r="O662" s="5"/>
      <c r="P662" s="5"/>
      <c r="Q662" s="38">
        <f t="shared" si="120"/>
        <v>0</v>
      </c>
      <c r="R662" s="15"/>
      <c r="S662" s="15"/>
      <c r="T662" s="15"/>
      <c r="U662" s="15"/>
      <c r="V662" s="15"/>
      <c r="W662" s="15"/>
      <c r="X662" s="13"/>
      <c r="Y662" s="13"/>
      <c r="Z662" s="13"/>
      <c r="AA662" s="13"/>
      <c r="AB662" s="13"/>
      <c r="AC662" s="13"/>
      <c r="AD662" s="13"/>
      <c r="AE662" s="13"/>
      <c r="AF662" s="13"/>
      <c r="AG662" s="13"/>
      <c r="AH662" s="13"/>
      <c r="AI662" s="13"/>
      <c r="AJ662" s="13"/>
      <c r="AK662" s="13"/>
      <c r="AL662" s="13"/>
      <c r="AM662" s="13"/>
      <c r="AN662" s="13"/>
      <c r="AO662" s="13"/>
      <c r="AP662" s="13"/>
      <c r="AQ662" s="13"/>
      <c r="AR662" s="13"/>
    </row>
    <row r="663" spans="1:44" s="14" customFormat="1" ht="13.2" hidden="1">
      <c r="A663" s="5"/>
      <c r="B663" s="5"/>
      <c r="C663" s="5"/>
      <c r="D663" s="43"/>
      <c r="E663" s="5"/>
      <c r="F663" s="5"/>
      <c r="G663" s="5"/>
      <c r="H663" s="5"/>
      <c r="I663" s="5"/>
      <c r="J663" s="5"/>
      <c r="K663" s="5"/>
      <c r="L663" s="5"/>
      <c r="M663" s="5"/>
      <c r="N663" s="5"/>
      <c r="O663" s="5"/>
      <c r="P663" s="5"/>
      <c r="Q663" s="38">
        <f t="shared" si="120"/>
        <v>0</v>
      </c>
      <c r="R663" s="15"/>
      <c r="S663" s="15"/>
      <c r="T663" s="15"/>
      <c r="U663" s="15"/>
      <c r="V663" s="15"/>
      <c r="W663" s="15"/>
      <c r="X663" s="13"/>
      <c r="Y663" s="13"/>
      <c r="Z663" s="13"/>
      <c r="AA663" s="13"/>
      <c r="AB663" s="13"/>
      <c r="AC663" s="13"/>
      <c r="AD663" s="13"/>
      <c r="AE663" s="13"/>
      <c r="AF663" s="13"/>
      <c r="AG663" s="13"/>
      <c r="AH663" s="13"/>
      <c r="AI663" s="13"/>
      <c r="AJ663" s="13"/>
      <c r="AK663" s="13"/>
      <c r="AL663" s="13"/>
      <c r="AM663" s="13"/>
      <c r="AN663" s="13"/>
      <c r="AO663" s="13"/>
      <c r="AP663" s="13"/>
      <c r="AQ663" s="13"/>
      <c r="AR663" s="13"/>
    </row>
    <row r="664" spans="1:44" s="14" customFormat="1" ht="13.2" hidden="1">
      <c r="A664" s="5"/>
      <c r="B664" s="5"/>
      <c r="C664" s="5"/>
      <c r="D664" s="43"/>
      <c r="E664" s="5"/>
      <c r="F664" s="5"/>
      <c r="G664" s="5"/>
      <c r="H664" s="5"/>
      <c r="I664" s="5"/>
      <c r="J664" s="5"/>
      <c r="K664" s="5"/>
      <c r="L664" s="5"/>
      <c r="M664" s="5"/>
      <c r="N664" s="5"/>
      <c r="O664" s="5"/>
      <c r="P664" s="5"/>
      <c r="Q664" s="38">
        <f t="shared" si="120"/>
        <v>0</v>
      </c>
      <c r="R664" s="15"/>
      <c r="S664" s="15"/>
      <c r="T664" s="15"/>
      <c r="U664" s="15"/>
      <c r="V664" s="15"/>
      <c r="W664" s="15"/>
      <c r="X664" s="13"/>
      <c r="Y664" s="13"/>
      <c r="Z664" s="13"/>
      <c r="AA664" s="13"/>
      <c r="AB664" s="13"/>
      <c r="AC664" s="13"/>
      <c r="AD664" s="13"/>
      <c r="AE664" s="13"/>
      <c r="AF664" s="13"/>
      <c r="AG664" s="13"/>
      <c r="AH664" s="13"/>
      <c r="AI664" s="13"/>
      <c r="AJ664" s="13"/>
      <c r="AK664" s="13"/>
      <c r="AL664" s="13"/>
      <c r="AM664" s="13"/>
      <c r="AN664" s="13"/>
      <c r="AO664" s="13"/>
      <c r="AP664" s="13"/>
      <c r="AQ664" s="13"/>
      <c r="AR664" s="13"/>
    </row>
    <row r="665" spans="1:44" s="14" customFormat="1" ht="13.2" hidden="1">
      <c r="A665" s="5"/>
      <c r="B665" s="5"/>
      <c r="C665" s="5"/>
      <c r="D665" s="43"/>
      <c r="E665" s="5"/>
      <c r="F665" s="5"/>
      <c r="G665" s="5"/>
      <c r="H665" s="5"/>
      <c r="I665" s="5"/>
      <c r="J665" s="5"/>
      <c r="K665" s="5"/>
      <c r="L665" s="5"/>
      <c r="M665" s="5"/>
      <c r="N665" s="5"/>
      <c r="O665" s="5"/>
      <c r="P665" s="5"/>
      <c r="Q665" s="38">
        <f t="shared" si="120"/>
        <v>0</v>
      </c>
      <c r="R665" s="15"/>
      <c r="S665" s="15"/>
      <c r="T665" s="15"/>
      <c r="U665" s="15"/>
      <c r="V665" s="15"/>
      <c r="W665" s="15"/>
      <c r="X665" s="13"/>
      <c r="Y665" s="13"/>
      <c r="Z665" s="13"/>
      <c r="AA665" s="13"/>
      <c r="AB665" s="13"/>
      <c r="AC665" s="13"/>
      <c r="AD665" s="13"/>
      <c r="AE665" s="13"/>
      <c r="AF665" s="13"/>
      <c r="AG665" s="13"/>
      <c r="AH665" s="13"/>
      <c r="AI665" s="13"/>
      <c r="AJ665" s="13"/>
      <c r="AK665" s="13"/>
      <c r="AL665" s="13"/>
      <c r="AM665" s="13"/>
      <c r="AN665" s="13"/>
      <c r="AO665" s="13"/>
      <c r="AP665" s="13"/>
      <c r="AQ665" s="13"/>
      <c r="AR665" s="13"/>
    </row>
    <row r="666" spans="1:44" s="14" customFormat="1" ht="13.2" hidden="1">
      <c r="A666" s="5"/>
      <c r="B666" s="5"/>
      <c r="C666" s="5"/>
      <c r="D666" s="43"/>
      <c r="E666" s="5"/>
      <c r="F666" s="5"/>
      <c r="G666" s="5"/>
      <c r="H666" s="5"/>
      <c r="I666" s="5"/>
      <c r="J666" s="5"/>
      <c r="K666" s="5"/>
      <c r="L666" s="5"/>
      <c r="M666" s="5"/>
      <c r="N666" s="5"/>
      <c r="O666" s="5"/>
      <c r="P666" s="5"/>
      <c r="Q666" s="38">
        <f t="shared" si="120"/>
        <v>0</v>
      </c>
      <c r="R666" s="15"/>
      <c r="S666" s="15"/>
      <c r="T666" s="15"/>
      <c r="U666" s="15"/>
      <c r="V666" s="15"/>
      <c r="W666" s="15"/>
      <c r="X666" s="13"/>
      <c r="Y666" s="13"/>
      <c r="Z666" s="13"/>
      <c r="AA666" s="13"/>
      <c r="AB666" s="13"/>
      <c r="AC666" s="13"/>
      <c r="AD666" s="13"/>
      <c r="AE666" s="13"/>
      <c r="AF666" s="13"/>
      <c r="AG666" s="13"/>
      <c r="AH666" s="13"/>
      <c r="AI666" s="13"/>
      <c r="AJ666" s="13"/>
      <c r="AK666" s="13"/>
      <c r="AL666" s="13"/>
      <c r="AM666" s="13"/>
      <c r="AN666" s="13"/>
      <c r="AO666" s="13"/>
      <c r="AP666" s="13"/>
      <c r="AQ666" s="13"/>
      <c r="AR666" s="13"/>
    </row>
    <row r="667" spans="1:44" s="14" customFormat="1" ht="13.2" hidden="1">
      <c r="A667" s="5"/>
      <c r="B667" s="5"/>
      <c r="C667" s="5"/>
      <c r="D667" s="43"/>
      <c r="E667" s="5"/>
      <c r="F667" s="5"/>
      <c r="G667" s="5"/>
      <c r="H667" s="5"/>
      <c r="I667" s="5"/>
      <c r="J667" s="5"/>
      <c r="K667" s="5"/>
      <c r="L667" s="5"/>
      <c r="M667" s="5"/>
      <c r="N667" s="5"/>
      <c r="O667" s="5"/>
      <c r="P667" s="5"/>
      <c r="Q667" s="38">
        <f t="shared" si="120"/>
        <v>0</v>
      </c>
      <c r="R667" s="15"/>
      <c r="S667" s="15"/>
      <c r="T667" s="15"/>
      <c r="U667" s="15"/>
      <c r="V667" s="15"/>
      <c r="W667" s="15"/>
      <c r="X667" s="13"/>
      <c r="Y667" s="13"/>
      <c r="Z667" s="13"/>
      <c r="AA667" s="13"/>
      <c r="AB667" s="13"/>
      <c r="AC667" s="13"/>
      <c r="AD667" s="13"/>
      <c r="AE667" s="13"/>
      <c r="AF667" s="13"/>
      <c r="AG667" s="13"/>
      <c r="AH667" s="13"/>
      <c r="AI667" s="13"/>
      <c r="AJ667" s="13"/>
      <c r="AK667" s="13"/>
      <c r="AL667" s="13"/>
      <c r="AM667" s="13"/>
      <c r="AN667" s="13"/>
      <c r="AO667" s="13"/>
      <c r="AP667" s="13"/>
      <c r="AQ667" s="13"/>
      <c r="AR667" s="13"/>
    </row>
    <row r="668" spans="1:44" s="14" customFormat="1" ht="13.2" hidden="1">
      <c r="A668" s="5"/>
      <c r="B668" s="5"/>
      <c r="C668" s="5"/>
      <c r="D668" s="43"/>
      <c r="E668" s="5"/>
      <c r="F668" s="5"/>
      <c r="G668" s="5"/>
      <c r="H668" s="5"/>
      <c r="I668" s="5"/>
      <c r="J668" s="5"/>
      <c r="K668" s="5"/>
      <c r="L668" s="5"/>
      <c r="M668" s="5"/>
      <c r="N668" s="5"/>
      <c r="O668" s="5"/>
      <c r="P668" s="5"/>
      <c r="Q668" s="38">
        <f t="shared" si="120"/>
        <v>0</v>
      </c>
      <c r="R668" s="15"/>
      <c r="S668" s="15"/>
      <c r="T668" s="15"/>
      <c r="U668" s="15"/>
      <c r="V668" s="15"/>
      <c r="W668" s="15"/>
      <c r="X668" s="13"/>
      <c r="Y668" s="13"/>
      <c r="Z668" s="13"/>
      <c r="AA668" s="13"/>
      <c r="AB668" s="13"/>
      <c r="AC668" s="13"/>
      <c r="AD668" s="13"/>
      <c r="AE668" s="13"/>
      <c r="AF668" s="13"/>
      <c r="AG668" s="13"/>
      <c r="AH668" s="13"/>
      <c r="AI668" s="13"/>
      <c r="AJ668" s="13"/>
      <c r="AK668" s="13"/>
      <c r="AL668" s="13"/>
      <c r="AM668" s="13"/>
      <c r="AN668" s="13"/>
      <c r="AO668" s="13"/>
      <c r="AP668" s="13"/>
      <c r="AQ668" s="13"/>
      <c r="AR668" s="13"/>
    </row>
    <row r="669" spans="1:44" s="14" customFormat="1" ht="13.2" hidden="1">
      <c r="A669" s="5"/>
      <c r="B669" s="5"/>
      <c r="C669" s="5"/>
      <c r="D669" s="43"/>
      <c r="E669" s="5"/>
      <c r="F669" s="5"/>
      <c r="G669" s="5"/>
      <c r="H669" s="5"/>
      <c r="I669" s="5"/>
      <c r="J669" s="5"/>
      <c r="K669" s="5"/>
      <c r="L669" s="5"/>
      <c r="M669" s="5"/>
      <c r="N669" s="5"/>
      <c r="O669" s="5"/>
      <c r="P669" s="5"/>
      <c r="Q669" s="38">
        <f t="shared" si="120"/>
        <v>0</v>
      </c>
      <c r="R669" s="15"/>
      <c r="S669" s="15"/>
      <c r="T669" s="15"/>
      <c r="U669" s="15"/>
      <c r="V669" s="15"/>
      <c r="W669" s="15"/>
      <c r="X669" s="13"/>
      <c r="Y669" s="13"/>
      <c r="Z669" s="13"/>
      <c r="AA669" s="13"/>
      <c r="AB669" s="13"/>
      <c r="AC669" s="13"/>
      <c r="AD669" s="13"/>
      <c r="AE669" s="13"/>
      <c r="AF669" s="13"/>
      <c r="AG669" s="13"/>
      <c r="AH669" s="13"/>
      <c r="AI669" s="13"/>
      <c r="AJ669" s="13"/>
      <c r="AK669" s="13"/>
      <c r="AL669" s="13"/>
      <c r="AM669" s="13"/>
      <c r="AN669" s="13"/>
      <c r="AO669" s="13"/>
      <c r="AP669" s="13"/>
      <c r="AQ669" s="13"/>
      <c r="AR669" s="13"/>
    </row>
    <row r="670" spans="1:44" s="14" customFormat="1" ht="13.2" hidden="1">
      <c r="A670" s="5"/>
      <c r="B670" s="5"/>
      <c r="C670" s="5"/>
      <c r="D670" s="43"/>
      <c r="E670" s="5"/>
      <c r="F670" s="5"/>
      <c r="G670" s="5"/>
      <c r="H670" s="5"/>
      <c r="I670" s="5"/>
      <c r="J670" s="5"/>
      <c r="K670" s="5"/>
      <c r="L670" s="5"/>
      <c r="M670" s="5"/>
      <c r="N670" s="5"/>
      <c r="O670" s="5"/>
      <c r="P670" s="5"/>
      <c r="Q670" s="38">
        <f t="shared" si="120"/>
        <v>0</v>
      </c>
      <c r="R670" s="15"/>
      <c r="S670" s="15"/>
      <c r="T670" s="15"/>
      <c r="U670" s="15"/>
      <c r="V670" s="15"/>
      <c r="W670" s="15"/>
      <c r="X670" s="13"/>
      <c r="Y670" s="13"/>
      <c r="Z670" s="13"/>
      <c r="AA670" s="13"/>
      <c r="AB670" s="13"/>
      <c r="AC670" s="13"/>
      <c r="AD670" s="13"/>
      <c r="AE670" s="13"/>
      <c r="AF670" s="13"/>
      <c r="AG670" s="13"/>
      <c r="AH670" s="13"/>
      <c r="AI670" s="13"/>
      <c r="AJ670" s="13"/>
      <c r="AK670" s="13"/>
      <c r="AL670" s="13"/>
      <c r="AM670" s="13"/>
      <c r="AN670" s="13"/>
      <c r="AO670" s="13"/>
      <c r="AP670" s="13"/>
      <c r="AQ670" s="13"/>
      <c r="AR670" s="13"/>
    </row>
    <row r="671" spans="1:44" s="14" customFormat="1" ht="13.2" hidden="1">
      <c r="A671" s="5"/>
      <c r="B671" s="5"/>
      <c r="C671" s="5"/>
      <c r="D671" s="43"/>
      <c r="E671" s="5"/>
      <c r="F671" s="5"/>
      <c r="G671" s="5"/>
      <c r="H671" s="5"/>
      <c r="I671" s="5"/>
      <c r="J671" s="5"/>
      <c r="K671" s="5"/>
      <c r="L671" s="5"/>
      <c r="M671" s="5"/>
      <c r="N671" s="5"/>
      <c r="O671" s="5"/>
      <c r="P671" s="5"/>
      <c r="Q671" s="38">
        <f t="shared" si="120"/>
        <v>0</v>
      </c>
      <c r="R671" s="15"/>
      <c r="S671" s="15"/>
      <c r="T671" s="15"/>
      <c r="U671" s="15"/>
      <c r="V671" s="15"/>
      <c r="W671" s="15"/>
      <c r="X671" s="13"/>
      <c r="Y671" s="13"/>
      <c r="Z671" s="13"/>
      <c r="AA671" s="13"/>
      <c r="AB671" s="13"/>
      <c r="AC671" s="13"/>
      <c r="AD671" s="13"/>
      <c r="AE671" s="13"/>
      <c r="AF671" s="13"/>
      <c r="AG671" s="13"/>
      <c r="AH671" s="13"/>
      <c r="AI671" s="13"/>
      <c r="AJ671" s="13"/>
      <c r="AK671" s="13"/>
      <c r="AL671" s="13"/>
      <c r="AM671" s="13"/>
      <c r="AN671" s="13"/>
      <c r="AO671" s="13"/>
      <c r="AP671" s="13"/>
      <c r="AQ671" s="13"/>
      <c r="AR671" s="13"/>
    </row>
    <row r="672" spans="1:44" s="14" customFormat="1" ht="13.2" hidden="1">
      <c r="A672" s="5"/>
      <c r="B672" s="5"/>
      <c r="C672" s="5"/>
      <c r="D672" s="43"/>
      <c r="E672" s="5"/>
      <c r="F672" s="5"/>
      <c r="G672" s="5"/>
      <c r="H672" s="5"/>
      <c r="I672" s="5"/>
      <c r="J672" s="5"/>
      <c r="K672" s="5"/>
      <c r="L672" s="5"/>
      <c r="M672" s="5"/>
      <c r="N672" s="5"/>
      <c r="O672" s="5"/>
      <c r="P672" s="5"/>
      <c r="Q672" s="38">
        <f t="shared" si="120"/>
        <v>0</v>
      </c>
      <c r="R672" s="15"/>
      <c r="S672" s="15"/>
      <c r="T672" s="15"/>
      <c r="U672" s="15"/>
      <c r="V672" s="15"/>
      <c r="W672" s="15"/>
      <c r="X672" s="13"/>
      <c r="Y672" s="13"/>
      <c r="Z672" s="13"/>
      <c r="AA672" s="13"/>
      <c r="AB672" s="13"/>
      <c r="AC672" s="13"/>
      <c r="AD672" s="13"/>
      <c r="AE672" s="13"/>
      <c r="AF672" s="13"/>
      <c r="AG672" s="13"/>
      <c r="AH672" s="13"/>
      <c r="AI672" s="13"/>
      <c r="AJ672" s="13"/>
      <c r="AK672" s="13"/>
      <c r="AL672" s="13"/>
      <c r="AM672" s="13"/>
      <c r="AN672" s="13"/>
      <c r="AO672" s="13"/>
      <c r="AP672" s="13"/>
      <c r="AQ672" s="13"/>
      <c r="AR672" s="13"/>
    </row>
    <row r="673" spans="1:44" s="14" customFormat="1" ht="13.2" hidden="1">
      <c r="A673" s="5"/>
      <c r="B673" s="5"/>
      <c r="C673" s="5"/>
      <c r="D673" s="43"/>
      <c r="E673" s="5"/>
      <c r="F673" s="5"/>
      <c r="G673" s="5"/>
      <c r="H673" s="5"/>
      <c r="I673" s="5"/>
      <c r="J673" s="5"/>
      <c r="K673" s="5"/>
      <c r="L673" s="5"/>
      <c r="M673" s="5"/>
      <c r="N673" s="5"/>
      <c r="O673" s="5"/>
      <c r="P673" s="5"/>
      <c r="Q673" s="38">
        <f t="shared" si="120"/>
        <v>0</v>
      </c>
      <c r="R673" s="15"/>
      <c r="S673" s="15"/>
      <c r="T673" s="15"/>
      <c r="U673" s="15"/>
      <c r="V673" s="15"/>
      <c r="W673" s="15"/>
      <c r="X673" s="13"/>
      <c r="Y673" s="13"/>
      <c r="Z673" s="13"/>
      <c r="AA673" s="13"/>
      <c r="AB673" s="13"/>
      <c r="AC673" s="13"/>
      <c r="AD673" s="13"/>
      <c r="AE673" s="13"/>
      <c r="AF673" s="13"/>
      <c r="AG673" s="13"/>
      <c r="AH673" s="13"/>
      <c r="AI673" s="13"/>
      <c r="AJ673" s="13"/>
      <c r="AK673" s="13"/>
      <c r="AL673" s="13"/>
      <c r="AM673" s="13"/>
      <c r="AN673" s="13"/>
      <c r="AO673" s="13"/>
      <c r="AP673" s="13"/>
      <c r="AQ673" s="13"/>
      <c r="AR673" s="13"/>
    </row>
    <row r="674" spans="1:44" s="14" customFormat="1" ht="13.2" hidden="1">
      <c r="A674" s="5"/>
      <c r="B674" s="5"/>
      <c r="C674" s="5"/>
      <c r="D674" s="43"/>
      <c r="E674" s="5"/>
      <c r="F674" s="5"/>
      <c r="G674" s="5"/>
      <c r="H674" s="5"/>
      <c r="I674" s="5"/>
      <c r="J674" s="5"/>
      <c r="K674" s="5"/>
      <c r="L674" s="5"/>
      <c r="M674" s="5"/>
      <c r="N674" s="5"/>
      <c r="O674" s="5"/>
      <c r="P674" s="5"/>
      <c r="Q674" s="38">
        <f t="shared" si="120"/>
        <v>0</v>
      </c>
      <c r="R674" s="15"/>
      <c r="S674" s="15"/>
      <c r="T674" s="15"/>
      <c r="U674" s="15"/>
      <c r="V674" s="15"/>
      <c r="W674" s="15"/>
      <c r="X674" s="13"/>
      <c r="Y674" s="13"/>
      <c r="Z674" s="13"/>
      <c r="AA674" s="13"/>
      <c r="AB674" s="13"/>
      <c r="AC674" s="13"/>
      <c r="AD674" s="13"/>
      <c r="AE674" s="13"/>
      <c r="AF674" s="13"/>
      <c r="AG674" s="13"/>
      <c r="AH674" s="13"/>
      <c r="AI674" s="13"/>
      <c r="AJ674" s="13"/>
      <c r="AK674" s="13"/>
      <c r="AL674" s="13"/>
      <c r="AM674" s="13"/>
      <c r="AN674" s="13"/>
      <c r="AO674" s="13"/>
      <c r="AP674" s="13"/>
      <c r="AQ674" s="13"/>
      <c r="AR674" s="13"/>
    </row>
    <row r="675" spans="1:44" s="14" customFormat="1" ht="13.2" hidden="1">
      <c r="A675" s="5"/>
      <c r="B675" s="5"/>
      <c r="C675" s="5"/>
      <c r="D675" s="43"/>
      <c r="E675" s="5"/>
      <c r="F675" s="5"/>
      <c r="G675" s="5"/>
      <c r="H675" s="5"/>
      <c r="I675" s="5"/>
      <c r="J675" s="5"/>
      <c r="K675" s="5"/>
      <c r="L675" s="5"/>
      <c r="M675" s="5"/>
      <c r="N675" s="5"/>
      <c r="O675" s="5"/>
      <c r="P675" s="5"/>
      <c r="Q675" s="38">
        <f t="shared" ref="Q675:Q698" si="121">+P675</f>
        <v>0</v>
      </c>
      <c r="R675" s="15"/>
      <c r="S675" s="15"/>
      <c r="T675" s="15"/>
      <c r="U675" s="15"/>
      <c r="V675" s="15"/>
      <c r="W675" s="15"/>
      <c r="X675" s="13"/>
      <c r="Y675" s="13"/>
      <c r="Z675" s="13"/>
      <c r="AA675" s="13"/>
      <c r="AB675" s="13"/>
      <c r="AC675" s="13"/>
      <c r="AD675" s="13"/>
      <c r="AE675" s="13"/>
      <c r="AF675" s="13"/>
      <c r="AG675" s="13"/>
      <c r="AH675" s="13"/>
      <c r="AI675" s="13"/>
      <c r="AJ675" s="13"/>
      <c r="AK675" s="13"/>
      <c r="AL675" s="13"/>
      <c r="AM675" s="13"/>
      <c r="AN675" s="13"/>
      <c r="AO675" s="13"/>
      <c r="AP675" s="13"/>
      <c r="AQ675" s="13"/>
      <c r="AR675" s="13"/>
    </row>
    <row r="676" spans="1:44" s="14" customFormat="1" ht="13.2" hidden="1">
      <c r="A676" s="5"/>
      <c r="B676" s="5"/>
      <c r="C676" s="5"/>
      <c r="D676" s="43"/>
      <c r="E676" s="5"/>
      <c r="F676" s="5"/>
      <c r="G676" s="5"/>
      <c r="H676" s="5"/>
      <c r="I676" s="5"/>
      <c r="J676" s="5"/>
      <c r="K676" s="5"/>
      <c r="L676" s="5"/>
      <c r="M676" s="5"/>
      <c r="N676" s="5"/>
      <c r="O676" s="5"/>
      <c r="P676" s="5"/>
      <c r="Q676" s="38">
        <f t="shared" si="121"/>
        <v>0</v>
      </c>
      <c r="R676" s="15"/>
      <c r="S676" s="15"/>
      <c r="T676" s="15"/>
      <c r="U676" s="15"/>
      <c r="V676" s="15"/>
      <c r="W676" s="15"/>
      <c r="X676" s="13"/>
      <c r="Y676" s="13"/>
      <c r="Z676" s="13"/>
      <c r="AA676" s="13"/>
      <c r="AB676" s="13"/>
      <c r="AC676" s="13"/>
      <c r="AD676" s="13"/>
      <c r="AE676" s="13"/>
      <c r="AF676" s="13"/>
      <c r="AG676" s="13"/>
      <c r="AH676" s="13"/>
      <c r="AI676" s="13"/>
      <c r="AJ676" s="13"/>
      <c r="AK676" s="13"/>
      <c r="AL676" s="13"/>
      <c r="AM676" s="13"/>
      <c r="AN676" s="13"/>
      <c r="AO676" s="13"/>
      <c r="AP676" s="13"/>
      <c r="AQ676" s="13"/>
      <c r="AR676" s="13"/>
    </row>
    <row r="677" spans="1:44" s="14" customFormat="1" ht="13.2" hidden="1">
      <c r="A677" s="5"/>
      <c r="B677" s="5"/>
      <c r="C677" s="5"/>
      <c r="D677" s="43"/>
      <c r="E677" s="5"/>
      <c r="F677" s="5"/>
      <c r="G677" s="5"/>
      <c r="H677" s="5"/>
      <c r="I677" s="5"/>
      <c r="J677" s="5"/>
      <c r="K677" s="5"/>
      <c r="L677" s="5"/>
      <c r="M677" s="5"/>
      <c r="N677" s="5"/>
      <c r="O677" s="5"/>
      <c r="P677" s="5"/>
      <c r="Q677" s="38">
        <f t="shared" si="121"/>
        <v>0</v>
      </c>
      <c r="R677" s="15"/>
      <c r="S677" s="15"/>
      <c r="T677" s="15"/>
      <c r="U677" s="15"/>
      <c r="V677" s="15"/>
      <c r="W677" s="15"/>
      <c r="X677" s="13"/>
      <c r="Y677" s="13"/>
      <c r="Z677" s="13"/>
      <c r="AA677" s="13"/>
      <c r="AB677" s="13"/>
      <c r="AC677" s="13"/>
      <c r="AD677" s="13"/>
      <c r="AE677" s="13"/>
      <c r="AF677" s="13"/>
      <c r="AG677" s="13"/>
      <c r="AH677" s="13"/>
      <c r="AI677" s="13"/>
      <c r="AJ677" s="13"/>
      <c r="AK677" s="13"/>
      <c r="AL677" s="13"/>
      <c r="AM677" s="13"/>
      <c r="AN677" s="13"/>
      <c r="AO677" s="13"/>
      <c r="AP677" s="13"/>
      <c r="AQ677" s="13"/>
      <c r="AR677" s="13"/>
    </row>
    <row r="678" spans="1:44" s="14" customFormat="1" ht="13.2" hidden="1">
      <c r="A678" s="5"/>
      <c r="B678" s="5"/>
      <c r="C678" s="5"/>
      <c r="D678" s="43"/>
      <c r="E678" s="5"/>
      <c r="F678" s="5"/>
      <c r="G678" s="5"/>
      <c r="H678" s="5"/>
      <c r="I678" s="5"/>
      <c r="J678" s="5"/>
      <c r="K678" s="5"/>
      <c r="L678" s="5"/>
      <c r="M678" s="5"/>
      <c r="N678" s="5"/>
      <c r="O678" s="5"/>
      <c r="P678" s="5"/>
      <c r="Q678" s="38">
        <f t="shared" si="121"/>
        <v>0</v>
      </c>
      <c r="R678" s="15"/>
      <c r="S678" s="15"/>
      <c r="T678" s="15"/>
      <c r="U678" s="15"/>
      <c r="V678" s="15"/>
      <c r="W678" s="15"/>
      <c r="X678" s="13"/>
      <c r="Y678" s="13"/>
      <c r="Z678" s="13"/>
      <c r="AA678" s="13"/>
      <c r="AB678" s="13"/>
      <c r="AC678" s="13"/>
      <c r="AD678" s="13"/>
      <c r="AE678" s="13"/>
      <c r="AF678" s="13"/>
      <c r="AG678" s="13"/>
      <c r="AH678" s="13"/>
      <c r="AI678" s="13"/>
      <c r="AJ678" s="13"/>
      <c r="AK678" s="13"/>
      <c r="AL678" s="13"/>
      <c r="AM678" s="13"/>
      <c r="AN678" s="13"/>
      <c r="AO678" s="13"/>
      <c r="AP678" s="13"/>
      <c r="AQ678" s="13"/>
      <c r="AR678" s="13"/>
    </row>
    <row r="679" spans="1:44" s="14" customFormat="1" ht="13.2" hidden="1">
      <c r="A679" s="5"/>
      <c r="B679" s="5"/>
      <c r="C679" s="5"/>
      <c r="D679" s="43"/>
      <c r="E679" s="5"/>
      <c r="F679" s="5"/>
      <c r="G679" s="5"/>
      <c r="H679" s="5"/>
      <c r="I679" s="5"/>
      <c r="J679" s="5"/>
      <c r="K679" s="5"/>
      <c r="L679" s="5"/>
      <c r="M679" s="5"/>
      <c r="N679" s="5"/>
      <c r="O679" s="5"/>
      <c r="P679" s="5"/>
      <c r="Q679" s="38">
        <f t="shared" si="121"/>
        <v>0</v>
      </c>
      <c r="R679" s="15"/>
      <c r="S679" s="15"/>
      <c r="T679" s="15"/>
      <c r="U679" s="15"/>
      <c r="V679" s="15"/>
      <c r="W679" s="15"/>
      <c r="X679" s="13"/>
      <c r="Y679" s="13"/>
      <c r="Z679" s="13"/>
      <c r="AA679" s="13"/>
      <c r="AB679" s="13"/>
      <c r="AC679" s="13"/>
      <c r="AD679" s="13"/>
      <c r="AE679" s="13"/>
      <c r="AF679" s="13"/>
      <c r="AG679" s="13"/>
      <c r="AH679" s="13"/>
      <c r="AI679" s="13"/>
      <c r="AJ679" s="13"/>
      <c r="AK679" s="13"/>
      <c r="AL679" s="13"/>
      <c r="AM679" s="13"/>
      <c r="AN679" s="13"/>
      <c r="AO679" s="13"/>
      <c r="AP679" s="13"/>
      <c r="AQ679" s="13"/>
      <c r="AR679" s="13"/>
    </row>
    <row r="680" spans="1:44" s="14" customFormat="1" ht="13.2" hidden="1">
      <c r="A680" s="5"/>
      <c r="B680" s="5"/>
      <c r="C680" s="5"/>
      <c r="D680" s="43"/>
      <c r="E680" s="5"/>
      <c r="F680" s="5"/>
      <c r="G680" s="5"/>
      <c r="H680" s="5"/>
      <c r="I680" s="5"/>
      <c r="J680" s="5"/>
      <c r="K680" s="5"/>
      <c r="L680" s="5"/>
      <c r="M680" s="5"/>
      <c r="N680" s="5"/>
      <c r="O680" s="5"/>
      <c r="P680" s="5"/>
      <c r="Q680" s="38">
        <f t="shared" si="121"/>
        <v>0</v>
      </c>
      <c r="R680" s="15"/>
      <c r="S680" s="15"/>
      <c r="T680" s="15"/>
      <c r="U680" s="15"/>
      <c r="V680" s="15"/>
      <c r="W680" s="15"/>
      <c r="X680" s="13"/>
      <c r="Y680" s="13"/>
      <c r="Z680" s="13"/>
      <c r="AA680" s="13"/>
      <c r="AB680" s="13"/>
      <c r="AC680" s="13"/>
      <c r="AD680" s="13"/>
      <c r="AE680" s="13"/>
      <c r="AF680" s="13"/>
      <c r="AG680" s="13"/>
      <c r="AH680" s="13"/>
      <c r="AI680" s="13"/>
      <c r="AJ680" s="13"/>
      <c r="AK680" s="13"/>
      <c r="AL680" s="13"/>
      <c r="AM680" s="13"/>
      <c r="AN680" s="13"/>
      <c r="AO680" s="13"/>
      <c r="AP680" s="13"/>
      <c r="AQ680" s="13"/>
      <c r="AR680" s="13"/>
    </row>
    <row r="681" spans="1:44" s="14" customFormat="1" ht="13.2" hidden="1">
      <c r="A681" s="5"/>
      <c r="B681" s="5"/>
      <c r="C681" s="5"/>
      <c r="D681" s="43"/>
      <c r="E681" s="5"/>
      <c r="F681" s="5"/>
      <c r="G681" s="5"/>
      <c r="H681" s="5"/>
      <c r="I681" s="5"/>
      <c r="J681" s="5"/>
      <c r="K681" s="5"/>
      <c r="L681" s="5"/>
      <c r="M681" s="5"/>
      <c r="N681" s="5"/>
      <c r="O681" s="5"/>
      <c r="P681" s="5"/>
      <c r="Q681" s="38">
        <f t="shared" si="121"/>
        <v>0</v>
      </c>
      <c r="R681" s="15"/>
      <c r="S681" s="15"/>
      <c r="T681" s="15"/>
      <c r="U681" s="15"/>
      <c r="V681" s="15"/>
      <c r="W681" s="15"/>
      <c r="X681" s="13"/>
      <c r="Y681" s="13"/>
      <c r="Z681" s="13"/>
      <c r="AA681" s="13"/>
      <c r="AB681" s="13"/>
      <c r="AC681" s="13"/>
      <c r="AD681" s="13"/>
      <c r="AE681" s="13"/>
      <c r="AF681" s="13"/>
      <c r="AG681" s="13"/>
      <c r="AH681" s="13"/>
      <c r="AI681" s="13"/>
      <c r="AJ681" s="13"/>
      <c r="AK681" s="13"/>
      <c r="AL681" s="13"/>
      <c r="AM681" s="13"/>
      <c r="AN681" s="13"/>
      <c r="AO681" s="13"/>
      <c r="AP681" s="13"/>
      <c r="AQ681" s="13"/>
      <c r="AR681" s="13"/>
    </row>
    <row r="682" spans="1:44" s="14" customFormat="1" ht="13.2" hidden="1">
      <c r="A682" s="5"/>
      <c r="B682" s="5"/>
      <c r="C682" s="5"/>
      <c r="D682" s="43"/>
      <c r="E682" s="5"/>
      <c r="F682" s="5"/>
      <c r="G682" s="5"/>
      <c r="H682" s="5"/>
      <c r="I682" s="5"/>
      <c r="J682" s="5"/>
      <c r="K682" s="5"/>
      <c r="L682" s="5"/>
      <c r="M682" s="5"/>
      <c r="N682" s="5"/>
      <c r="O682" s="5"/>
      <c r="P682" s="5"/>
      <c r="Q682" s="38">
        <f t="shared" si="121"/>
        <v>0</v>
      </c>
      <c r="R682" s="15"/>
      <c r="S682" s="15"/>
      <c r="T682" s="15"/>
      <c r="U682" s="15"/>
      <c r="V682" s="15"/>
      <c r="W682" s="15"/>
      <c r="X682" s="13"/>
      <c r="Y682" s="13"/>
      <c r="Z682" s="13"/>
      <c r="AA682" s="13"/>
      <c r="AB682" s="13"/>
      <c r="AC682" s="13"/>
      <c r="AD682" s="13"/>
      <c r="AE682" s="13"/>
      <c r="AF682" s="13"/>
      <c r="AG682" s="13"/>
      <c r="AH682" s="13"/>
      <c r="AI682" s="13"/>
      <c r="AJ682" s="13"/>
      <c r="AK682" s="13"/>
      <c r="AL682" s="13"/>
      <c r="AM682" s="13"/>
      <c r="AN682" s="13"/>
      <c r="AO682" s="13"/>
      <c r="AP682" s="13"/>
      <c r="AQ682" s="13"/>
      <c r="AR682" s="13"/>
    </row>
    <row r="683" spans="1:44" s="14" customFormat="1" ht="13.2" hidden="1">
      <c r="A683" s="5"/>
      <c r="B683" s="5"/>
      <c r="C683" s="5"/>
      <c r="D683" s="43"/>
      <c r="E683" s="5"/>
      <c r="F683" s="5"/>
      <c r="G683" s="5"/>
      <c r="H683" s="5"/>
      <c r="I683" s="5"/>
      <c r="J683" s="5"/>
      <c r="K683" s="5"/>
      <c r="L683" s="5"/>
      <c r="M683" s="5"/>
      <c r="N683" s="5"/>
      <c r="O683" s="5"/>
      <c r="P683" s="5"/>
      <c r="Q683" s="38">
        <f t="shared" si="121"/>
        <v>0</v>
      </c>
      <c r="R683" s="15"/>
      <c r="S683" s="15"/>
      <c r="T683" s="15"/>
      <c r="U683" s="15"/>
      <c r="V683" s="15"/>
      <c r="W683" s="15"/>
      <c r="X683" s="13"/>
      <c r="Y683" s="13"/>
      <c r="Z683" s="13"/>
      <c r="AA683" s="13"/>
      <c r="AB683" s="13"/>
      <c r="AC683" s="13"/>
      <c r="AD683" s="13"/>
      <c r="AE683" s="13"/>
      <c r="AF683" s="13"/>
      <c r="AG683" s="13"/>
      <c r="AH683" s="13"/>
      <c r="AI683" s="13"/>
      <c r="AJ683" s="13"/>
      <c r="AK683" s="13"/>
      <c r="AL683" s="13"/>
      <c r="AM683" s="13"/>
      <c r="AN683" s="13"/>
      <c r="AO683" s="13"/>
      <c r="AP683" s="13"/>
      <c r="AQ683" s="13"/>
      <c r="AR683" s="13"/>
    </row>
    <row r="684" spans="1:44" s="14" customFormat="1" ht="13.2" hidden="1">
      <c r="A684" s="5"/>
      <c r="B684" s="5"/>
      <c r="C684" s="5"/>
      <c r="D684" s="43"/>
      <c r="E684" s="5"/>
      <c r="F684" s="5"/>
      <c r="G684" s="5"/>
      <c r="H684" s="5"/>
      <c r="I684" s="5"/>
      <c r="J684" s="5"/>
      <c r="K684" s="5"/>
      <c r="L684" s="5"/>
      <c r="M684" s="5"/>
      <c r="N684" s="5"/>
      <c r="O684" s="5"/>
      <c r="P684" s="5"/>
      <c r="Q684" s="38">
        <f t="shared" si="121"/>
        <v>0</v>
      </c>
      <c r="R684" s="15"/>
      <c r="S684" s="15"/>
      <c r="T684" s="15"/>
      <c r="U684" s="15"/>
      <c r="V684" s="15"/>
      <c r="W684" s="15"/>
      <c r="X684" s="13"/>
      <c r="Y684" s="13"/>
      <c r="Z684" s="13"/>
      <c r="AA684" s="13"/>
      <c r="AB684" s="13"/>
      <c r="AC684" s="13"/>
      <c r="AD684" s="13"/>
      <c r="AE684" s="13"/>
      <c r="AF684" s="13"/>
      <c r="AG684" s="13"/>
      <c r="AH684" s="13"/>
      <c r="AI684" s="13"/>
      <c r="AJ684" s="13"/>
      <c r="AK684" s="13"/>
      <c r="AL684" s="13"/>
      <c r="AM684" s="13"/>
      <c r="AN684" s="13"/>
      <c r="AO684" s="13"/>
      <c r="AP684" s="13"/>
      <c r="AQ684" s="13"/>
      <c r="AR684" s="13"/>
    </row>
    <row r="685" spans="1:44" s="14" customFormat="1" ht="13.2" hidden="1">
      <c r="A685" s="5"/>
      <c r="B685" s="5"/>
      <c r="C685" s="5"/>
      <c r="D685" s="43"/>
      <c r="E685" s="5"/>
      <c r="F685" s="5"/>
      <c r="G685" s="5"/>
      <c r="H685" s="5"/>
      <c r="I685" s="5"/>
      <c r="J685" s="5"/>
      <c r="K685" s="5"/>
      <c r="L685" s="5"/>
      <c r="M685" s="5"/>
      <c r="N685" s="5"/>
      <c r="O685" s="5"/>
      <c r="P685" s="5"/>
      <c r="Q685" s="38">
        <f t="shared" si="121"/>
        <v>0</v>
      </c>
      <c r="R685" s="15"/>
      <c r="S685" s="15"/>
      <c r="T685" s="15"/>
      <c r="U685" s="15"/>
      <c r="V685" s="15"/>
      <c r="W685" s="15"/>
      <c r="X685" s="13"/>
      <c r="Y685" s="13"/>
      <c r="Z685" s="13"/>
      <c r="AA685" s="13"/>
      <c r="AB685" s="13"/>
      <c r="AC685" s="13"/>
      <c r="AD685" s="13"/>
      <c r="AE685" s="13"/>
      <c r="AF685" s="13"/>
      <c r="AG685" s="13"/>
      <c r="AH685" s="13"/>
      <c r="AI685" s="13"/>
      <c r="AJ685" s="13"/>
      <c r="AK685" s="13"/>
      <c r="AL685" s="13"/>
      <c r="AM685" s="13"/>
      <c r="AN685" s="13"/>
      <c r="AO685" s="13"/>
      <c r="AP685" s="13"/>
      <c r="AQ685" s="13"/>
      <c r="AR685" s="13"/>
    </row>
    <row r="686" spans="1:44" s="14" customFormat="1" ht="13.2" hidden="1">
      <c r="A686" s="5"/>
      <c r="B686" s="5"/>
      <c r="C686" s="5"/>
      <c r="D686" s="43"/>
      <c r="E686" s="5"/>
      <c r="F686" s="5"/>
      <c r="G686" s="5"/>
      <c r="H686" s="5"/>
      <c r="I686" s="5"/>
      <c r="J686" s="5"/>
      <c r="K686" s="5"/>
      <c r="L686" s="5"/>
      <c r="M686" s="5"/>
      <c r="N686" s="5"/>
      <c r="O686" s="5"/>
      <c r="P686" s="5"/>
      <c r="Q686" s="38">
        <f t="shared" si="121"/>
        <v>0</v>
      </c>
      <c r="R686" s="15"/>
      <c r="S686" s="15"/>
      <c r="T686" s="15"/>
      <c r="U686" s="15"/>
      <c r="V686" s="15"/>
      <c r="W686" s="15"/>
      <c r="X686" s="13"/>
      <c r="Y686" s="13"/>
      <c r="Z686" s="13"/>
      <c r="AA686" s="13"/>
      <c r="AB686" s="13"/>
      <c r="AC686" s="13"/>
      <c r="AD686" s="13"/>
      <c r="AE686" s="13"/>
      <c r="AF686" s="13"/>
      <c r="AG686" s="13"/>
      <c r="AH686" s="13"/>
      <c r="AI686" s="13"/>
      <c r="AJ686" s="13"/>
      <c r="AK686" s="13"/>
      <c r="AL686" s="13"/>
      <c r="AM686" s="13"/>
      <c r="AN686" s="13"/>
      <c r="AO686" s="13"/>
      <c r="AP686" s="13"/>
      <c r="AQ686" s="13"/>
      <c r="AR686" s="13"/>
    </row>
    <row r="687" spans="1:44" s="14" customFormat="1" ht="13.2" hidden="1">
      <c r="A687" s="5"/>
      <c r="B687" s="5"/>
      <c r="C687" s="5"/>
      <c r="D687" s="43"/>
      <c r="E687" s="5"/>
      <c r="F687" s="5"/>
      <c r="G687" s="5"/>
      <c r="H687" s="5"/>
      <c r="I687" s="5"/>
      <c r="J687" s="5"/>
      <c r="K687" s="5"/>
      <c r="L687" s="5"/>
      <c r="M687" s="5"/>
      <c r="N687" s="5"/>
      <c r="O687" s="5"/>
      <c r="P687" s="5"/>
      <c r="Q687" s="38">
        <f t="shared" si="121"/>
        <v>0</v>
      </c>
      <c r="R687" s="15"/>
      <c r="S687" s="15"/>
      <c r="T687" s="15"/>
      <c r="U687" s="15"/>
      <c r="V687" s="15"/>
      <c r="W687" s="15"/>
      <c r="X687" s="13"/>
      <c r="Y687" s="13"/>
      <c r="Z687" s="13"/>
      <c r="AA687" s="13"/>
      <c r="AB687" s="13"/>
      <c r="AC687" s="13"/>
      <c r="AD687" s="13"/>
      <c r="AE687" s="13"/>
      <c r="AF687" s="13"/>
      <c r="AG687" s="13"/>
      <c r="AH687" s="13"/>
      <c r="AI687" s="13"/>
      <c r="AJ687" s="13"/>
      <c r="AK687" s="13"/>
      <c r="AL687" s="13"/>
      <c r="AM687" s="13"/>
      <c r="AN687" s="13"/>
      <c r="AO687" s="13"/>
      <c r="AP687" s="13"/>
      <c r="AQ687" s="13"/>
      <c r="AR687" s="13"/>
    </row>
    <row r="688" spans="1:44" s="14" customFormat="1" ht="13.2" hidden="1">
      <c r="A688" s="5"/>
      <c r="B688" s="5"/>
      <c r="C688" s="5"/>
      <c r="D688" s="43"/>
      <c r="E688" s="5"/>
      <c r="F688" s="5"/>
      <c r="G688" s="5"/>
      <c r="H688" s="5"/>
      <c r="I688" s="5"/>
      <c r="J688" s="5"/>
      <c r="K688" s="5"/>
      <c r="L688" s="5"/>
      <c r="M688" s="5"/>
      <c r="N688" s="5"/>
      <c r="O688" s="5"/>
      <c r="P688" s="5"/>
      <c r="Q688" s="38">
        <f t="shared" si="121"/>
        <v>0</v>
      </c>
      <c r="R688" s="15"/>
      <c r="S688" s="15"/>
      <c r="T688" s="15"/>
      <c r="U688" s="15"/>
      <c r="V688" s="15"/>
      <c r="W688" s="15"/>
      <c r="X688" s="13"/>
      <c r="Y688" s="13"/>
      <c r="Z688" s="13"/>
      <c r="AA688" s="13"/>
      <c r="AB688" s="13"/>
      <c r="AC688" s="13"/>
      <c r="AD688" s="13"/>
      <c r="AE688" s="13"/>
      <c r="AF688" s="13"/>
      <c r="AG688" s="13"/>
      <c r="AH688" s="13"/>
      <c r="AI688" s="13"/>
      <c r="AJ688" s="13"/>
      <c r="AK688" s="13"/>
      <c r="AL688" s="13"/>
      <c r="AM688" s="13"/>
      <c r="AN688" s="13"/>
      <c r="AO688" s="13"/>
      <c r="AP688" s="13"/>
      <c r="AQ688" s="13"/>
      <c r="AR688" s="13"/>
    </row>
    <row r="689" spans="1:44" s="14" customFormat="1" ht="13.2" hidden="1">
      <c r="A689" s="5"/>
      <c r="B689" s="5"/>
      <c r="C689" s="5"/>
      <c r="D689" s="43"/>
      <c r="E689" s="5"/>
      <c r="F689" s="5"/>
      <c r="G689" s="5"/>
      <c r="H689" s="5"/>
      <c r="I689" s="5"/>
      <c r="J689" s="5"/>
      <c r="K689" s="5"/>
      <c r="L689" s="5"/>
      <c r="M689" s="5"/>
      <c r="N689" s="5"/>
      <c r="O689" s="5"/>
      <c r="P689" s="5"/>
      <c r="Q689" s="38">
        <f t="shared" si="121"/>
        <v>0</v>
      </c>
      <c r="R689" s="15"/>
      <c r="S689" s="15"/>
      <c r="T689" s="15"/>
      <c r="U689" s="15"/>
      <c r="V689" s="15"/>
      <c r="W689" s="15"/>
      <c r="X689" s="13"/>
      <c r="Y689" s="13"/>
      <c r="Z689" s="13"/>
      <c r="AA689" s="13"/>
      <c r="AB689" s="13"/>
      <c r="AC689" s="13"/>
      <c r="AD689" s="13"/>
      <c r="AE689" s="13"/>
      <c r="AF689" s="13"/>
      <c r="AG689" s="13"/>
      <c r="AH689" s="13"/>
      <c r="AI689" s="13"/>
      <c r="AJ689" s="13"/>
      <c r="AK689" s="13"/>
      <c r="AL689" s="13"/>
      <c r="AM689" s="13"/>
      <c r="AN689" s="13"/>
      <c r="AO689" s="13"/>
      <c r="AP689" s="13"/>
      <c r="AQ689" s="13"/>
      <c r="AR689" s="13"/>
    </row>
    <row r="690" spans="1:44" s="14" customFormat="1" ht="13.2" hidden="1">
      <c r="A690" s="5"/>
      <c r="B690" s="5"/>
      <c r="C690" s="5"/>
      <c r="D690" s="43"/>
      <c r="E690" s="5"/>
      <c r="F690" s="5"/>
      <c r="G690" s="5"/>
      <c r="H690" s="5"/>
      <c r="I690" s="5"/>
      <c r="J690" s="5"/>
      <c r="K690" s="5"/>
      <c r="L690" s="5"/>
      <c r="M690" s="5"/>
      <c r="N690" s="5"/>
      <c r="O690" s="5"/>
      <c r="P690" s="5"/>
      <c r="Q690" s="38">
        <f t="shared" si="121"/>
        <v>0</v>
      </c>
      <c r="R690" s="15"/>
      <c r="S690" s="15"/>
      <c r="T690" s="15"/>
      <c r="U690" s="15"/>
      <c r="V690" s="15"/>
      <c r="W690" s="15"/>
      <c r="X690" s="13"/>
      <c r="Y690" s="13"/>
      <c r="Z690" s="13"/>
      <c r="AA690" s="13"/>
      <c r="AB690" s="13"/>
      <c r="AC690" s="13"/>
      <c r="AD690" s="13"/>
      <c r="AE690" s="13"/>
      <c r="AF690" s="13"/>
      <c r="AG690" s="13"/>
      <c r="AH690" s="13"/>
      <c r="AI690" s="13"/>
      <c r="AJ690" s="13"/>
      <c r="AK690" s="13"/>
      <c r="AL690" s="13"/>
      <c r="AM690" s="13"/>
      <c r="AN690" s="13"/>
      <c r="AO690" s="13"/>
      <c r="AP690" s="13"/>
      <c r="AQ690" s="13"/>
      <c r="AR690" s="13"/>
    </row>
    <row r="691" spans="1:44" s="14" customFormat="1" ht="13.2" hidden="1">
      <c r="A691" s="5"/>
      <c r="B691" s="5"/>
      <c r="C691" s="5"/>
      <c r="D691" s="43"/>
      <c r="E691" s="5"/>
      <c r="F691" s="5"/>
      <c r="G691" s="5"/>
      <c r="H691" s="5"/>
      <c r="I691" s="5"/>
      <c r="J691" s="5"/>
      <c r="K691" s="5"/>
      <c r="L691" s="5"/>
      <c r="M691" s="5"/>
      <c r="N691" s="5"/>
      <c r="O691" s="5"/>
      <c r="P691" s="5"/>
      <c r="Q691" s="38">
        <f t="shared" si="121"/>
        <v>0</v>
      </c>
      <c r="R691" s="15"/>
      <c r="S691" s="15"/>
      <c r="T691" s="15"/>
      <c r="U691" s="15"/>
      <c r="V691" s="15"/>
      <c r="W691" s="15"/>
      <c r="X691" s="13"/>
      <c r="Y691" s="13"/>
      <c r="Z691" s="13"/>
      <c r="AA691" s="13"/>
      <c r="AB691" s="13"/>
      <c r="AC691" s="13"/>
      <c r="AD691" s="13"/>
      <c r="AE691" s="13"/>
      <c r="AF691" s="13"/>
      <c r="AG691" s="13"/>
      <c r="AH691" s="13"/>
      <c r="AI691" s="13"/>
      <c r="AJ691" s="13"/>
      <c r="AK691" s="13"/>
      <c r="AL691" s="13"/>
      <c r="AM691" s="13"/>
      <c r="AN691" s="13"/>
      <c r="AO691" s="13"/>
      <c r="AP691" s="13"/>
      <c r="AQ691" s="13"/>
      <c r="AR691" s="13"/>
    </row>
    <row r="692" spans="1:44" s="14" customFormat="1" ht="13.2" hidden="1">
      <c r="A692" s="5"/>
      <c r="B692" s="5"/>
      <c r="C692" s="5"/>
      <c r="D692" s="43"/>
      <c r="E692" s="5"/>
      <c r="F692" s="5"/>
      <c r="G692" s="5"/>
      <c r="H692" s="5"/>
      <c r="I692" s="5"/>
      <c r="J692" s="5"/>
      <c r="K692" s="5"/>
      <c r="L692" s="5"/>
      <c r="M692" s="5"/>
      <c r="N692" s="5"/>
      <c r="O692" s="5"/>
      <c r="P692" s="5"/>
      <c r="Q692" s="38">
        <f t="shared" si="121"/>
        <v>0</v>
      </c>
      <c r="R692" s="15"/>
      <c r="S692" s="15"/>
      <c r="T692" s="15"/>
      <c r="U692" s="15"/>
      <c r="V692" s="15"/>
      <c r="W692" s="15"/>
      <c r="X692" s="13"/>
      <c r="Y692" s="13"/>
      <c r="Z692" s="13"/>
      <c r="AA692" s="13"/>
      <c r="AB692" s="13"/>
      <c r="AC692" s="13"/>
      <c r="AD692" s="13"/>
      <c r="AE692" s="13"/>
      <c r="AF692" s="13"/>
      <c r="AG692" s="13"/>
      <c r="AH692" s="13"/>
      <c r="AI692" s="13"/>
      <c r="AJ692" s="13"/>
      <c r="AK692" s="13"/>
      <c r="AL692" s="13"/>
      <c r="AM692" s="13"/>
      <c r="AN692" s="13"/>
      <c r="AO692" s="13"/>
      <c r="AP692" s="13"/>
      <c r="AQ692" s="13"/>
      <c r="AR692" s="13"/>
    </row>
    <row r="693" spans="1:44" s="14" customFormat="1" ht="13.2" hidden="1">
      <c r="A693" s="5"/>
      <c r="B693" s="5"/>
      <c r="C693" s="5"/>
      <c r="D693" s="43"/>
      <c r="E693" s="5"/>
      <c r="F693" s="5"/>
      <c r="G693" s="5"/>
      <c r="H693" s="5"/>
      <c r="I693" s="5"/>
      <c r="J693" s="5"/>
      <c r="K693" s="5"/>
      <c r="L693" s="5"/>
      <c r="M693" s="5"/>
      <c r="N693" s="5"/>
      <c r="O693" s="5"/>
      <c r="P693" s="5"/>
      <c r="Q693" s="38">
        <f t="shared" si="121"/>
        <v>0</v>
      </c>
      <c r="R693" s="15"/>
      <c r="S693" s="15"/>
      <c r="T693" s="15"/>
      <c r="U693" s="15"/>
      <c r="V693" s="15"/>
      <c r="W693" s="15"/>
      <c r="X693" s="13"/>
      <c r="Y693" s="13"/>
      <c r="Z693" s="13"/>
      <c r="AA693" s="13"/>
      <c r="AB693" s="13"/>
      <c r="AC693" s="13"/>
      <c r="AD693" s="13"/>
      <c r="AE693" s="13"/>
      <c r="AF693" s="13"/>
      <c r="AG693" s="13"/>
      <c r="AH693" s="13"/>
      <c r="AI693" s="13"/>
      <c r="AJ693" s="13"/>
      <c r="AK693" s="13"/>
      <c r="AL693" s="13"/>
      <c r="AM693" s="13"/>
      <c r="AN693" s="13"/>
      <c r="AO693" s="13"/>
      <c r="AP693" s="13"/>
      <c r="AQ693" s="13"/>
      <c r="AR693" s="13"/>
    </row>
    <row r="694" spans="1:44" s="14" customFormat="1" ht="13.2" hidden="1">
      <c r="A694" s="5"/>
      <c r="B694" s="5"/>
      <c r="C694" s="5"/>
      <c r="D694" s="43"/>
      <c r="E694" s="5"/>
      <c r="F694" s="5"/>
      <c r="G694" s="5"/>
      <c r="H694" s="5"/>
      <c r="I694" s="5"/>
      <c r="J694" s="5"/>
      <c r="K694" s="5"/>
      <c r="L694" s="5"/>
      <c r="M694" s="5"/>
      <c r="N694" s="5"/>
      <c r="O694" s="5"/>
      <c r="P694" s="5"/>
      <c r="Q694" s="38">
        <f t="shared" si="121"/>
        <v>0</v>
      </c>
      <c r="R694" s="15"/>
      <c r="S694" s="15"/>
      <c r="T694" s="15"/>
      <c r="U694" s="15"/>
      <c r="V694" s="15"/>
      <c r="W694" s="15"/>
      <c r="X694" s="13"/>
      <c r="Y694" s="13"/>
      <c r="Z694" s="13"/>
      <c r="AA694" s="13"/>
      <c r="AB694" s="13"/>
      <c r="AC694" s="13"/>
      <c r="AD694" s="13"/>
      <c r="AE694" s="13"/>
      <c r="AF694" s="13"/>
      <c r="AG694" s="13"/>
      <c r="AH694" s="13"/>
      <c r="AI694" s="13"/>
      <c r="AJ694" s="13"/>
      <c r="AK694" s="13"/>
      <c r="AL694" s="13"/>
      <c r="AM694" s="13"/>
      <c r="AN694" s="13"/>
      <c r="AO694" s="13"/>
      <c r="AP694" s="13"/>
      <c r="AQ694" s="13"/>
      <c r="AR694" s="13"/>
    </row>
    <row r="695" spans="1:44" s="14" customFormat="1" ht="13.2" hidden="1">
      <c r="A695" s="5"/>
      <c r="B695" s="5"/>
      <c r="C695" s="5"/>
      <c r="D695" s="43"/>
      <c r="E695" s="5"/>
      <c r="F695" s="5"/>
      <c r="G695" s="5"/>
      <c r="H695" s="5"/>
      <c r="I695" s="5"/>
      <c r="J695" s="5"/>
      <c r="K695" s="5"/>
      <c r="L695" s="5"/>
      <c r="M695" s="5"/>
      <c r="N695" s="5"/>
      <c r="O695" s="5"/>
      <c r="P695" s="5"/>
      <c r="Q695" s="38">
        <f t="shared" si="121"/>
        <v>0</v>
      </c>
      <c r="R695" s="15"/>
      <c r="S695" s="15"/>
      <c r="T695" s="15"/>
      <c r="U695" s="15"/>
      <c r="V695" s="15"/>
      <c r="W695" s="15"/>
      <c r="X695" s="13"/>
      <c r="Y695" s="13"/>
      <c r="Z695" s="13"/>
      <c r="AA695" s="13"/>
      <c r="AB695" s="13"/>
      <c r="AC695" s="13"/>
      <c r="AD695" s="13"/>
      <c r="AE695" s="13"/>
      <c r="AF695" s="13"/>
      <c r="AG695" s="13"/>
      <c r="AH695" s="13"/>
      <c r="AI695" s="13"/>
      <c r="AJ695" s="13"/>
      <c r="AK695" s="13"/>
      <c r="AL695" s="13"/>
      <c r="AM695" s="13"/>
      <c r="AN695" s="13"/>
      <c r="AO695" s="13"/>
      <c r="AP695" s="13"/>
      <c r="AQ695" s="13"/>
      <c r="AR695" s="13"/>
    </row>
    <row r="696" spans="1:44" s="14" customFormat="1" ht="13.2" hidden="1">
      <c r="A696" s="5"/>
      <c r="B696" s="5"/>
      <c r="C696" s="5"/>
      <c r="D696" s="43"/>
      <c r="E696" s="5"/>
      <c r="F696" s="5"/>
      <c r="G696" s="5"/>
      <c r="H696" s="5"/>
      <c r="I696" s="5"/>
      <c r="J696" s="5"/>
      <c r="K696" s="5"/>
      <c r="L696" s="5"/>
      <c r="M696" s="5"/>
      <c r="N696" s="5"/>
      <c r="O696" s="5"/>
      <c r="P696" s="5"/>
      <c r="Q696" s="38">
        <f t="shared" si="121"/>
        <v>0</v>
      </c>
      <c r="R696" s="15"/>
      <c r="S696" s="15"/>
      <c r="T696" s="15"/>
      <c r="U696" s="15"/>
      <c r="V696" s="15"/>
      <c r="W696" s="15"/>
      <c r="X696" s="13"/>
      <c r="Y696" s="13"/>
      <c r="Z696" s="13"/>
      <c r="AA696" s="13"/>
      <c r="AB696" s="13"/>
      <c r="AC696" s="13"/>
      <c r="AD696" s="13"/>
      <c r="AE696" s="13"/>
      <c r="AF696" s="13"/>
      <c r="AG696" s="13"/>
      <c r="AH696" s="13"/>
      <c r="AI696" s="13"/>
      <c r="AJ696" s="13"/>
      <c r="AK696" s="13"/>
      <c r="AL696" s="13"/>
      <c r="AM696" s="13"/>
      <c r="AN696" s="13"/>
      <c r="AO696" s="13"/>
      <c r="AP696" s="13"/>
      <c r="AQ696" s="13"/>
      <c r="AR696" s="13"/>
    </row>
    <row r="697" spans="1:44" s="14" customFormat="1" ht="13.2" hidden="1">
      <c r="A697" s="5"/>
      <c r="B697" s="5"/>
      <c r="C697" s="5"/>
      <c r="D697" s="43"/>
      <c r="E697" s="5"/>
      <c r="F697" s="5"/>
      <c r="G697" s="5"/>
      <c r="H697" s="5"/>
      <c r="I697" s="5"/>
      <c r="J697" s="5"/>
      <c r="K697" s="5"/>
      <c r="L697" s="5"/>
      <c r="M697" s="5"/>
      <c r="N697" s="5"/>
      <c r="O697" s="5"/>
      <c r="P697" s="5"/>
      <c r="Q697" s="38">
        <f t="shared" si="121"/>
        <v>0</v>
      </c>
      <c r="R697" s="15"/>
      <c r="S697" s="15"/>
      <c r="T697" s="15"/>
      <c r="U697" s="15"/>
      <c r="V697" s="15"/>
      <c r="W697" s="15"/>
      <c r="X697" s="13"/>
      <c r="Y697" s="13"/>
      <c r="Z697" s="13"/>
      <c r="AA697" s="13"/>
      <c r="AB697" s="13"/>
      <c r="AC697" s="13"/>
      <c r="AD697" s="13"/>
      <c r="AE697" s="13"/>
      <c r="AF697" s="13"/>
      <c r="AG697" s="13"/>
      <c r="AH697" s="13"/>
      <c r="AI697" s="13"/>
      <c r="AJ697" s="13"/>
      <c r="AK697" s="13"/>
      <c r="AL697" s="13"/>
      <c r="AM697" s="13"/>
      <c r="AN697" s="13"/>
      <c r="AO697" s="13"/>
      <c r="AP697" s="13"/>
      <c r="AQ697" s="13"/>
      <c r="AR697" s="13"/>
    </row>
    <row r="698" spans="1:44" s="14" customFormat="1" ht="13.2" hidden="1">
      <c r="A698" s="5"/>
      <c r="B698" s="5"/>
      <c r="C698" s="5"/>
      <c r="D698" s="43"/>
      <c r="E698" s="5"/>
      <c r="F698" s="5"/>
      <c r="G698" s="5"/>
      <c r="H698" s="5"/>
      <c r="I698" s="5"/>
      <c r="J698" s="5"/>
      <c r="K698" s="5"/>
      <c r="L698" s="5"/>
      <c r="M698" s="5"/>
      <c r="N698" s="5"/>
      <c r="O698" s="5"/>
      <c r="P698" s="5"/>
      <c r="Q698" s="38">
        <f t="shared" si="121"/>
        <v>0</v>
      </c>
      <c r="R698" s="15"/>
      <c r="S698" s="15"/>
      <c r="T698" s="15"/>
      <c r="U698" s="15"/>
      <c r="V698" s="15"/>
      <c r="W698" s="15"/>
      <c r="X698" s="13"/>
      <c r="Y698" s="13"/>
      <c r="Z698" s="13"/>
      <c r="AA698" s="13"/>
      <c r="AB698" s="13"/>
      <c r="AC698" s="13"/>
      <c r="AD698" s="13"/>
      <c r="AE698" s="13"/>
      <c r="AF698" s="13"/>
      <c r="AG698" s="13"/>
      <c r="AH698" s="13"/>
      <c r="AI698" s="13"/>
      <c r="AJ698" s="13"/>
      <c r="AK698" s="13"/>
      <c r="AL698" s="13"/>
      <c r="AM698" s="13"/>
      <c r="AN698" s="13"/>
      <c r="AO698" s="13"/>
      <c r="AP698" s="13"/>
      <c r="AQ698" s="13"/>
      <c r="AR698" s="13"/>
    </row>
    <row r="699" spans="1:44" s="14" customFormat="1" ht="13.2" hidden="1">
      <c r="A699" s="5"/>
      <c r="B699" s="5"/>
      <c r="C699" s="5"/>
      <c r="D699" s="43"/>
      <c r="E699" s="5"/>
      <c r="F699" s="5"/>
      <c r="G699" s="5"/>
      <c r="H699" s="5"/>
      <c r="I699" s="5"/>
      <c r="J699" s="5"/>
      <c r="K699" s="5"/>
      <c r="L699" s="5"/>
      <c r="M699" s="5"/>
      <c r="N699" s="5"/>
      <c r="O699" s="5"/>
      <c r="P699" s="5"/>
      <c r="Q699" s="38">
        <f t="shared" ref="Q699:Q762" si="122">+P699</f>
        <v>0</v>
      </c>
      <c r="R699" s="15"/>
      <c r="S699" s="15"/>
      <c r="T699" s="15"/>
      <c r="U699" s="15"/>
      <c r="V699" s="15"/>
      <c r="W699" s="15"/>
      <c r="X699" s="13"/>
      <c r="Y699" s="13"/>
      <c r="Z699" s="13"/>
      <c r="AA699" s="13"/>
      <c r="AB699" s="13"/>
      <c r="AC699" s="13"/>
      <c r="AD699" s="13"/>
      <c r="AE699" s="13"/>
      <c r="AF699" s="13"/>
      <c r="AG699" s="13"/>
      <c r="AH699" s="13"/>
      <c r="AI699" s="13"/>
      <c r="AJ699" s="13"/>
      <c r="AK699" s="13"/>
      <c r="AL699" s="13"/>
      <c r="AM699" s="13"/>
      <c r="AN699" s="13"/>
      <c r="AO699" s="13"/>
      <c r="AP699" s="13"/>
      <c r="AQ699" s="13"/>
      <c r="AR699" s="13"/>
    </row>
    <row r="700" spans="1:44" s="14" customFormat="1" ht="13.2" hidden="1">
      <c r="A700" s="5"/>
      <c r="B700" s="5"/>
      <c r="C700" s="5"/>
      <c r="D700" s="43"/>
      <c r="E700" s="5"/>
      <c r="F700" s="5"/>
      <c r="G700" s="5"/>
      <c r="H700" s="5"/>
      <c r="I700" s="5"/>
      <c r="J700" s="5"/>
      <c r="K700" s="5"/>
      <c r="L700" s="5"/>
      <c r="M700" s="5"/>
      <c r="N700" s="5"/>
      <c r="O700" s="5"/>
      <c r="P700" s="5"/>
      <c r="Q700" s="38">
        <f t="shared" si="122"/>
        <v>0</v>
      </c>
      <c r="R700" s="15"/>
      <c r="S700" s="15"/>
      <c r="T700" s="15"/>
      <c r="U700" s="15"/>
      <c r="V700" s="15"/>
      <c r="W700" s="15"/>
      <c r="X700" s="13"/>
      <c r="Y700" s="13"/>
      <c r="Z700" s="13"/>
      <c r="AA700" s="13"/>
      <c r="AB700" s="13"/>
      <c r="AC700" s="13"/>
      <c r="AD700" s="13"/>
      <c r="AE700" s="13"/>
      <c r="AF700" s="13"/>
      <c r="AG700" s="13"/>
      <c r="AH700" s="13"/>
      <c r="AI700" s="13"/>
      <c r="AJ700" s="13"/>
      <c r="AK700" s="13"/>
      <c r="AL700" s="13"/>
      <c r="AM700" s="13"/>
      <c r="AN700" s="13"/>
      <c r="AO700" s="13"/>
      <c r="AP700" s="13"/>
      <c r="AQ700" s="13"/>
      <c r="AR700" s="13"/>
    </row>
    <row r="701" spans="1:44" s="14" customFormat="1" ht="13.2" hidden="1">
      <c r="A701" s="5"/>
      <c r="B701" s="5"/>
      <c r="C701" s="5"/>
      <c r="D701" s="43"/>
      <c r="E701" s="5"/>
      <c r="F701" s="5"/>
      <c r="G701" s="5"/>
      <c r="H701" s="5"/>
      <c r="I701" s="5"/>
      <c r="J701" s="5"/>
      <c r="K701" s="5"/>
      <c r="L701" s="5"/>
      <c r="M701" s="5"/>
      <c r="N701" s="5"/>
      <c r="O701" s="5"/>
      <c r="P701" s="5"/>
      <c r="Q701" s="38">
        <f t="shared" si="122"/>
        <v>0</v>
      </c>
      <c r="R701" s="15"/>
      <c r="S701" s="15"/>
      <c r="T701" s="15"/>
      <c r="U701" s="15"/>
      <c r="V701" s="15"/>
      <c r="W701" s="15"/>
      <c r="X701" s="13"/>
      <c r="Y701" s="13"/>
      <c r="Z701" s="13"/>
      <c r="AA701" s="13"/>
      <c r="AB701" s="13"/>
      <c r="AC701" s="13"/>
      <c r="AD701" s="13"/>
      <c r="AE701" s="13"/>
      <c r="AF701" s="13"/>
      <c r="AG701" s="13"/>
      <c r="AH701" s="13"/>
      <c r="AI701" s="13"/>
      <c r="AJ701" s="13"/>
      <c r="AK701" s="13"/>
      <c r="AL701" s="13"/>
      <c r="AM701" s="13"/>
      <c r="AN701" s="13"/>
      <c r="AO701" s="13"/>
      <c r="AP701" s="13"/>
      <c r="AQ701" s="13"/>
      <c r="AR701" s="13"/>
    </row>
    <row r="702" spans="1:44" s="14" customFormat="1" ht="13.2" hidden="1">
      <c r="A702" s="5"/>
      <c r="B702" s="5"/>
      <c r="C702" s="5"/>
      <c r="D702" s="43"/>
      <c r="E702" s="5"/>
      <c r="F702" s="5"/>
      <c r="G702" s="5"/>
      <c r="H702" s="5"/>
      <c r="I702" s="5"/>
      <c r="J702" s="5"/>
      <c r="K702" s="5"/>
      <c r="L702" s="5"/>
      <c r="M702" s="5"/>
      <c r="N702" s="5"/>
      <c r="O702" s="5"/>
      <c r="P702" s="5"/>
      <c r="Q702" s="38">
        <f t="shared" si="122"/>
        <v>0</v>
      </c>
      <c r="R702" s="15"/>
      <c r="S702" s="15"/>
      <c r="T702" s="15"/>
      <c r="U702" s="15"/>
      <c r="V702" s="15"/>
      <c r="W702" s="15"/>
      <c r="X702" s="13"/>
      <c r="Y702" s="13"/>
      <c r="Z702" s="13"/>
      <c r="AA702" s="13"/>
      <c r="AB702" s="13"/>
      <c r="AC702" s="13"/>
      <c r="AD702" s="13"/>
      <c r="AE702" s="13"/>
      <c r="AF702" s="13"/>
      <c r="AG702" s="13"/>
      <c r="AH702" s="13"/>
      <c r="AI702" s="13"/>
      <c r="AJ702" s="13"/>
      <c r="AK702" s="13"/>
      <c r="AL702" s="13"/>
      <c r="AM702" s="13"/>
      <c r="AN702" s="13"/>
      <c r="AO702" s="13"/>
      <c r="AP702" s="13"/>
      <c r="AQ702" s="13"/>
      <c r="AR702" s="13"/>
    </row>
    <row r="703" spans="1:44" s="14" customFormat="1" ht="13.2" hidden="1">
      <c r="A703" s="5"/>
      <c r="B703" s="5"/>
      <c r="C703" s="5"/>
      <c r="D703" s="43"/>
      <c r="E703" s="5"/>
      <c r="F703" s="5"/>
      <c r="G703" s="5"/>
      <c r="H703" s="5"/>
      <c r="I703" s="5"/>
      <c r="J703" s="5"/>
      <c r="K703" s="5"/>
      <c r="L703" s="5"/>
      <c r="M703" s="5"/>
      <c r="N703" s="5"/>
      <c r="O703" s="5"/>
      <c r="P703" s="5"/>
      <c r="Q703" s="38">
        <f t="shared" si="122"/>
        <v>0</v>
      </c>
      <c r="R703" s="15"/>
      <c r="S703" s="15"/>
      <c r="T703" s="15"/>
      <c r="U703" s="15"/>
      <c r="V703" s="15"/>
      <c r="W703" s="15"/>
      <c r="X703" s="13"/>
      <c r="Y703" s="13"/>
      <c r="Z703" s="13"/>
      <c r="AA703" s="13"/>
      <c r="AB703" s="13"/>
      <c r="AC703" s="13"/>
      <c r="AD703" s="13"/>
      <c r="AE703" s="13"/>
      <c r="AF703" s="13"/>
      <c r="AG703" s="13"/>
      <c r="AH703" s="13"/>
      <c r="AI703" s="13"/>
      <c r="AJ703" s="13"/>
      <c r="AK703" s="13"/>
      <c r="AL703" s="13"/>
      <c r="AM703" s="13"/>
      <c r="AN703" s="13"/>
      <c r="AO703" s="13"/>
      <c r="AP703" s="13"/>
      <c r="AQ703" s="13"/>
      <c r="AR703" s="13"/>
    </row>
    <row r="704" spans="1:44" s="14" customFormat="1" ht="13.2" hidden="1">
      <c r="A704" s="5"/>
      <c r="B704" s="5"/>
      <c r="C704" s="5"/>
      <c r="D704" s="43"/>
      <c r="E704" s="5"/>
      <c r="F704" s="5"/>
      <c r="G704" s="5"/>
      <c r="H704" s="5"/>
      <c r="I704" s="5"/>
      <c r="J704" s="5"/>
      <c r="K704" s="5"/>
      <c r="L704" s="5"/>
      <c r="M704" s="5"/>
      <c r="N704" s="5"/>
      <c r="O704" s="5"/>
      <c r="P704" s="5"/>
      <c r="Q704" s="38">
        <f t="shared" si="122"/>
        <v>0</v>
      </c>
      <c r="R704" s="15"/>
      <c r="S704" s="15"/>
      <c r="T704" s="15"/>
      <c r="U704" s="15"/>
      <c r="V704" s="15"/>
      <c r="W704" s="15"/>
      <c r="X704" s="13"/>
      <c r="Y704" s="13"/>
      <c r="Z704" s="13"/>
      <c r="AA704" s="13"/>
      <c r="AB704" s="13"/>
      <c r="AC704" s="13"/>
      <c r="AD704" s="13"/>
      <c r="AE704" s="13"/>
      <c r="AF704" s="13"/>
      <c r="AG704" s="13"/>
      <c r="AH704" s="13"/>
      <c r="AI704" s="13"/>
      <c r="AJ704" s="13"/>
      <c r="AK704" s="13"/>
      <c r="AL704" s="13"/>
      <c r="AM704" s="13"/>
      <c r="AN704" s="13"/>
      <c r="AO704" s="13"/>
      <c r="AP704" s="13"/>
      <c r="AQ704" s="13"/>
      <c r="AR704" s="13"/>
    </row>
    <row r="705" spans="1:44" s="14" customFormat="1" ht="13.2" hidden="1">
      <c r="A705" s="5"/>
      <c r="B705" s="5"/>
      <c r="C705" s="5"/>
      <c r="D705" s="43"/>
      <c r="E705" s="5"/>
      <c r="F705" s="5"/>
      <c r="G705" s="5"/>
      <c r="H705" s="5"/>
      <c r="I705" s="5"/>
      <c r="J705" s="5"/>
      <c r="K705" s="5"/>
      <c r="L705" s="5"/>
      <c r="M705" s="5"/>
      <c r="N705" s="5"/>
      <c r="O705" s="5"/>
      <c r="P705" s="5"/>
      <c r="Q705" s="38">
        <f t="shared" si="122"/>
        <v>0</v>
      </c>
      <c r="R705" s="15"/>
      <c r="S705" s="15"/>
      <c r="T705" s="15"/>
      <c r="U705" s="15"/>
      <c r="V705" s="15"/>
      <c r="W705" s="15"/>
      <c r="X705" s="13"/>
      <c r="Y705" s="13"/>
      <c r="Z705" s="13"/>
      <c r="AA705" s="13"/>
      <c r="AB705" s="13"/>
      <c r="AC705" s="13"/>
      <c r="AD705" s="13"/>
      <c r="AE705" s="13"/>
      <c r="AF705" s="13"/>
      <c r="AG705" s="13"/>
      <c r="AH705" s="13"/>
      <c r="AI705" s="13"/>
      <c r="AJ705" s="13"/>
      <c r="AK705" s="13"/>
      <c r="AL705" s="13"/>
      <c r="AM705" s="13"/>
      <c r="AN705" s="13"/>
      <c r="AO705" s="13"/>
      <c r="AP705" s="13"/>
      <c r="AQ705" s="13"/>
      <c r="AR705" s="13"/>
    </row>
    <row r="706" spans="1:44" s="14" customFormat="1" ht="13.2" hidden="1">
      <c r="A706" s="5"/>
      <c r="B706" s="5"/>
      <c r="C706" s="5"/>
      <c r="D706" s="43"/>
      <c r="E706" s="5"/>
      <c r="F706" s="5"/>
      <c r="G706" s="5"/>
      <c r="H706" s="5"/>
      <c r="I706" s="5"/>
      <c r="J706" s="5"/>
      <c r="K706" s="5"/>
      <c r="L706" s="5"/>
      <c r="M706" s="5"/>
      <c r="N706" s="5"/>
      <c r="O706" s="5"/>
      <c r="P706" s="5"/>
      <c r="Q706" s="38">
        <f t="shared" si="122"/>
        <v>0</v>
      </c>
      <c r="R706" s="15"/>
      <c r="S706" s="15"/>
      <c r="T706" s="15"/>
      <c r="U706" s="15"/>
      <c r="V706" s="15"/>
      <c r="W706" s="15"/>
      <c r="X706" s="13"/>
      <c r="Y706" s="13"/>
      <c r="Z706" s="13"/>
      <c r="AA706" s="13"/>
      <c r="AB706" s="13"/>
      <c r="AC706" s="13"/>
      <c r="AD706" s="13"/>
      <c r="AE706" s="13"/>
      <c r="AF706" s="13"/>
      <c r="AG706" s="13"/>
      <c r="AH706" s="13"/>
      <c r="AI706" s="13"/>
      <c r="AJ706" s="13"/>
      <c r="AK706" s="13"/>
      <c r="AL706" s="13"/>
      <c r="AM706" s="13"/>
      <c r="AN706" s="13"/>
      <c r="AO706" s="13"/>
      <c r="AP706" s="13"/>
      <c r="AQ706" s="13"/>
      <c r="AR706" s="13"/>
    </row>
    <row r="707" spans="1:44" s="14" customFormat="1" ht="13.2" hidden="1">
      <c r="A707" s="5"/>
      <c r="B707" s="5"/>
      <c r="C707" s="5"/>
      <c r="D707" s="43"/>
      <c r="E707" s="5"/>
      <c r="F707" s="5"/>
      <c r="G707" s="5"/>
      <c r="H707" s="5"/>
      <c r="I707" s="5"/>
      <c r="J707" s="5"/>
      <c r="K707" s="5"/>
      <c r="L707" s="5"/>
      <c r="M707" s="5"/>
      <c r="N707" s="5"/>
      <c r="O707" s="5"/>
      <c r="P707" s="5"/>
      <c r="Q707" s="38">
        <f t="shared" si="122"/>
        <v>0</v>
      </c>
      <c r="R707" s="15"/>
      <c r="S707" s="15"/>
      <c r="T707" s="15"/>
      <c r="U707" s="15"/>
      <c r="V707" s="15"/>
      <c r="W707" s="15"/>
      <c r="X707" s="13"/>
      <c r="Y707" s="13"/>
      <c r="Z707" s="13"/>
      <c r="AA707" s="13"/>
      <c r="AB707" s="13"/>
      <c r="AC707" s="13"/>
      <c r="AD707" s="13"/>
      <c r="AE707" s="13"/>
      <c r="AF707" s="13"/>
      <c r="AG707" s="13"/>
      <c r="AH707" s="13"/>
      <c r="AI707" s="13"/>
      <c r="AJ707" s="13"/>
      <c r="AK707" s="13"/>
      <c r="AL707" s="13"/>
      <c r="AM707" s="13"/>
      <c r="AN707" s="13"/>
      <c r="AO707" s="13"/>
      <c r="AP707" s="13"/>
      <c r="AQ707" s="13"/>
      <c r="AR707" s="13"/>
    </row>
    <row r="708" spans="1:44" s="14" customFormat="1" ht="13.2" hidden="1">
      <c r="A708" s="5"/>
      <c r="B708" s="5"/>
      <c r="C708" s="5"/>
      <c r="D708" s="43"/>
      <c r="E708" s="5"/>
      <c r="F708" s="5"/>
      <c r="G708" s="5"/>
      <c r="H708" s="5"/>
      <c r="I708" s="5"/>
      <c r="J708" s="5"/>
      <c r="K708" s="5"/>
      <c r="L708" s="5"/>
      <c r="M708" s="5"/>
      <c r="N708" s="5"/>
      <c r="O708" s="5"/>
      <c r="P708" s="5"/>
      <c r="Q708" s="38">
        <f t="shared" si="122"/>
        <v>0</v>
      </c>
      <c r="R708" s="15"/>
      <c r="S708" s="15"/>
      <c r="T708" s="15"/>
      <c r="U708" s="15"/>
      <c r="V708" s="15"/>
      <c r="W708" s="15"/>
      <c r="X708" s="13"/>
      <c r="Y708" s="13"/>
      <c r="Z708" s="13"/>
      <c r="AA708" s="13"/>
      <c r="AB708" s="13"/>
      <c r="AC708" s="13"/>
      <c r="AD708" s="13"/>
      <c r="AE708" s="13"/>
      <c r="AF708" s="13"/>
      <c r="AG708" s="13"/>
      <c r="AH708" s="13"/>
      <c r="AI708" s="13"/>
      <c r="AJ708" s="13"/>
      <c r="AK708" s="13"/>
      <c r="AL708" s="13"/>
      <c r="AM708" s="13"/>
      <c r="AN708" s="13"/>
      <c r="AO708" s="13"/>
      <c r="AP708" s="13"/>
      <c r="AQ708" s="13"/>
      <c r="AR708" s="13"/>
    </row>
    <row r="709" spans="1:44" s="14" customFormat="1" ht="13.2" hidden="1">
      <c r="A709" s="5"/>
      <c r="B709" s="5"/>
      <c r="C709" s="5"/>
      <c r="D709" s="43"/>
      <c r="E709" s="5"/>
      <c r="F709" s="5"/>
      <c r="G709" s="5"/>
      <c r="H709" s="5"/>
      <c r="I709" s="5"/>
      <c r="J709" s="5"/>
      <c r="K709" s="5"/>
      <c r="L709" s="5"/>
      <c r="M709" s="5"/>
      <c r="N709" s="5"/>
      <c r="O709" s="5"/>
      <c r="P709" s="5"/>
      <c r="Q709" s="38">
        <f t="shared" si="122"/>
        <v>0</v>
      </c>
      <c r="R709" s="15"/>
      <c r="S709" s="15"/>
      <c r="T709" s="15"/>
      <c r="U709" s="15"/>
      <c r="V709" s="15"/>
      <c r="W709" s="15"/>
      <c r="X709" s="13"/>
      <c r="Y709" s="13"/>
      <c r="Z709" s="13"/>
      <c r="AA709" s="13"/>
      <c r="AB709" s="13"/>
      <c r="AC709" s="13"/>
      <c r="AD709" s="13"/>
      <c r="AE709" s="13"/>
      <c r="AF709" s="13"/>
      <c r="AG709" s="13"/>
      <c r="AH709" s="13"/>
      <c r="AI709" s="13"/>
      <c r="AJ709" s="13"/>
      <c r="AK709" s="13"/>
      <c r="AL709" s="13"/>
      <c r="AM709" s="13"/>
      <c r="AN709" s="13"/>
      <c r="AO709" s="13"/>
      <c r="AP709" s="13"/>
      <c r="AQ709" s="13"/>
      <c r="AR709" s="13"/>
    </row>
    <row r="710" spans="1:44" s="14" customFormat="1" ht="13.2" hidden="1">
      <c r="A710" s="5"/>
      <c r="B710" s="5"/>
      <c r="C710" s="5"/>
      <c r="D710" s="43"/>
      <c r="E710" s="5"/>
      <c r="F710" s="5"/>
      <c r="G710" s="5"/>
      <c r="H710" s="5"/>
      <c r="I710" s="5"/>
      <c r="J710" s="5"/>
      <c r="K710" s="5"/>
      <c r="L710" s="5"/>
      <c r="M710" s="5"/>
      <c r="N710" s="5"/>
      <c r="O710" s="5"/>
      <c r="P710" s="5"/>
      <c r="Q710" s="38">
        <f t="shared" si="122"/>
        <v>0</v>
      </c>
      <c r="R710" s="15"/>
      <c r="S710" s="15"/>
      <c r="T710" s="15"/>
      <c r="U710" s="15"/>
      <c r="V710" s="15"/>
      <c r="W710" s="15"/>
      <c r="X710" s="13"/>
      <c r="Y710" s="13"/>
      <c r="Z710" s="13"/>
      <c r="AA710" s="13"/>
      <c r="AB710" s="13"/>
      <c r="AC710" s="13"/>
      <c r="AD710" s="13"/>
      <c r="AE710" s="13"/>
      <c r="AF710" s="13"/>
      <c r="AG710" s="13"/>
      <c r="AH710" s="13"/>
      <c r="AI710" s="13"/>
      <c r="AJ710" s="13"/>
      <c r="AK710" s="13"/>
      <c r="AL710" s="13"/>
      <c r="AM710" s="13"/>
      <c r="AN710" s="13"/>
      <c r="AO710" s="13"/>
      <c r="AP710" s="13"/>
      <c r="AQ710" s="13"/>
      <c r="AR710" s="13"/>
    </row>
    <row r="711" spans="1:44" s="14" customFormat="1" ht="13.2" hidden="1">
      <c r="A711" s="5"/>
      <c r="B711" s="5"/>
      <c r="C711" s="5"/>
      <c r="D711" s="43"/>
      <c r="E711" s="5"/>
      <c r="F711" s="5"/>
      <c r="G711" s="5"/>
      <c r="H711" s="5"/>
      <c r="I711" s="5"/>
      <c r="J711" s="5"/>
      <c r="K711" s="5"/>
      <c r="L711" s="5"/>
      <c r="M711" s="5"/>
      <c r="N711" s="5"/>
      <c r="O711" s="5"/>
      <c r="P711" s="5"/>
      <c r="Q711" s="38">
        <f t="shared" si="122"/>
        <v>0</v>
      </c>
      <c r="R711" s="15"/>
      <c r="S711" s="15"/>
      <c r="T711" s="15"/>
      <c r="U711" s="15"/>
      <c r="V711" s="15"/>
      <c r="W711" s="15"/>
      <c r="X711" s="13"/>
      <c r="Y711" s="13"/>
      <c r="Z711" s="13"/>
      <c r="AA711" s="13"/>
      <c r="AB711" s="13"/>
      <c r="AC711" s="13"/>
      <c r="AD711" s="13"/>
      <c r="AE711" s="13"/>
      <c r="AF711" s="13"/>
      <c r="AG711" s="13"/>
      <c r="AH711" s="13"/>
      <c r="AI711" s="13"/>
      <c r="AJ711" s="13"/>
      <c r="AK711" s="13"/>
      <c r="AL711" s="13"/>
      <c r="AM711" s="13"/>
      <c r="AN711" s="13"/>
      <c r="AO711" s="13"/>
      <c r="AP711" s="13"/>
      <c r="AQ711" s="13"/>
      <c r="AR711" s="13"/>
    </row>
    <row r="712" spans="1:44" s="14" customFormat="1" ht="13.2" hidden="1">
      <c r="A712" s="5"/>
      <c r="B712" s="5"/>
      <c r="C712" s="5"/>
      <c r="D712" s="43"/>
      <c r="E712" s="5"/>
      <c r="F712" s="5"/>
      <c r="G712" s="5"/>
      <c r="H712" s="5"/>
      <c r="I712" s="5"/>
      <c r="J712" s="5"/>
      <c r="K712" s="5"/>
      <c r="L712" s="5"/>
      <c r="M712" s="5"/>
      <c r="N712" s="5"/>
      <c r="O712" s="5"/>
      <c r="P712" s="5"/>
      <c r="Q712" s="38">
        <f t="shared" si="122"/>
        <v>0</v>
      </c>
      <c r="R712" s="15"/>
      <c r="S712" s="15"/>
      <c r="T712" s="15"/>
      <c r="U712" s="15"/>
      <c r="V712" s="15"/>
      <c r="W712" s="15"/>
      <c r="X712" s="13"/>
      <c r="Y712" s="13"/>
      <c r="Z712" s="13"/>
      <c r="AA712" s="13"/>
      <c r="AB712" s="13"/>
      <c r="AC712" s="13"/>
      <c r="AD712" s="13"/>
      <c r="AE712" s="13"/>
      <c r="AF712" s="13"/>
      <c r="AG712" s="13"/>
      <c r="AH712" s="13"/>
      <c r="AI712" s="13"/>
      <c r="AJ712" s="13"/>
      <c r="AK712" s="13"/>
      <c r="AL712" s="13"/>
      <c r="AM712" s="13"/>
      <c r="AN712" s="13"/>
      <c r="AO712" s="13"/>
      <c r="AP712" s="13"/>
      <c r="AQ712" s="13"/>
      <c r="AR712" s="13"/>
    </row>
    <row r="713" spans="1:44" s="14" customFormat="1" ht="13.2" hidden="1">
      <c r="A713" s="5"/>
      <c r="B713" s="5"/>
      <c r="C713" s="5"/>
      <c r="D713" s="43"/>
      <c r="E713" s="5"/>
      <c r="F713" s="5"/>
      <c r="G713" s="5"/>
      <c r="H713" s="5"/>
      <c r="I713" s="5"/>
      <c r="J713" s="5"/>
      <c r="K713" s="5"/>
      <c r="L713" s="5"/>
      <c r="M713" s="5"/>
      <c r="N713" s="5"/>
      <c r="O713" s="5"/>
      <c r="P713" s="5"/>
      <c r="Q713" s="38">
        <f t="shared" si="122"/>
        <v>0</v>
      </c>
      <c r="R713" s="15"/>
      <c r="S713" s="15"/>
      <c r="T713" s="15"/>
      <c r="U713" s="15"/>
      <c r="V713" s="15"/>
      <c r="W713" s="15"/>
      <c r="X713" s="13"/>
      <c r="Y713" s="13"/>
      <c r="Z713" s="13"/>
      <c r="AA713" s="13"/>
      <c r="AB713" s="13"/>
      <c r="AC713" s="13"/>
      <c r="AD713" s="13"/>
      <c r="AE713" s="13"/>
      <c r="AF713" s="13"/>
      <c r="AG713" s="13"/>
      <c r="AH713" s="13"/>
      <c r="AI713" s="13"/>
      <c r="AJ713" s="13"/>
      <c r="AK713" s="13"/>
      <c r="AL713" s="13"/>
      <c r="AM713" s="13"/>
      <c r="AN713" s="13"/>
      <c r="AO713" s="13"/>
      <c r="AP713" s="13"/>
      <c r="AQ713" s="13"/>
      <c r="AR713" s="13"/>
    </row>
    <row r="714" spans="1:44" s="14" customFormat="1" ht="13.2" hidden="1">
      <c r="A714" s="5"/>
      <c r="B714" s="5"/>
      <c r="C714" s="5"/>
      <c r="D714" s="43"/>
      <c r="E714" s="5"/>
      <c r="F714" s="5"/>
      <c r="G714" s="5"/>
      <c r="H714" s="5"/>
      <c r="I714" s="5"/>
      <c r="J714" s="5"/>
      <c r="K714" s="5"/>
      <c r="L714" s="5"/>
      <c r="M714" s="5"/>
      <c r="N714" s="5"/>
      <c r="O714" s="5"/>
      <c r="P714" s="5"/>
      <c r="Q714" s="38">
        <f t="shared" si="122"/>
        <v>0</v>
      </c>
      <c r="R714" s="15"/>
      <c r="S714" s="15"/>
      <c r="T714" s="15"/>
      <c r="U714" s="15"/>
      <c r="V714" s="15"/>
      <c r="W714" s="15"/>
      <c r="X714" s="13"/>
      <c r="Y714" s="13"/>
      <c r="Z714" s="13"/>
      <c r="AA714" s="13"/>
      <c r="AB714" s="13"/>
      <c r="AC714" s="13"/>
      <c r="AD714" s="13"/>
      <c r="AE714" s="13"/>
      <c r="AF714" s="13"/>
      <c r="AG714" s="13"/>
      <c r="AH714" s="13"/>
      <c r="AI714" s="13"/>
      <c r="AJ714" s="13"/>
      <c r="AK714" s="13"/>
      <c r="AL714" s="13"/>
      <c r="AM714" s="13"/>
      <c r="AN714" s="13"/>
      <c r="AO714" s="13"/>
      <c r="AP714" s="13"/>
      <c r="AQ714" s="13"/>
      <c r="AR714" s="13"/>
    </row>
    <row r="715" spans="1:44" s="14" customFormat="1" ht="13.2" hidden="1">
      <c r="A715" s="5"/>
      <c r="B715" s="5"/>
      <c r="C715" s="5"/>
      <c r="D715" s="43"/>
      <c r="E715" s="5"/>
      <c r="F715" s="5"/>
      <c r="G715" s="5"/>
      <c r="H715" s="5"/>
      <c r="I715" s="5"/>
      <c r="J715" s="5"/>
      <c r="K715" s="5"/>
      <c r="L715" s="5"/>
      <c r="M715" s="5"/>
      <c r="N715" s="5"/>
      <c r="O715" s="5"/>
      <c r="P715" s="5"/>
      <c r="Q715" s="38">
        <f t="shared" si="122"/>
        <v>0</v>
      </c>
      <c r="R715" s="15"/>
      <c r="S715" s="15"/>
      <c r="T715" s="15"/>
      <c r="U715" s="15"/>
      <c r="V715" s="15"/>
      <c r="W715" s="15"/>
      <c r="X715" s="13"/>
      <c r="Y715" s="13"/>
      <c r="Z715" s="13"/>
      <c r="AA715" s="13"/>
      <c r="AB715" s="13"/>
      <c r="AC715" s="13"/>
      <c r="AD715" s="13"/>
      <c r="AE715" s="13"/>
      <c r="AF715" s="13"/>
      <c r="AG715" s="13"/>
      <c r="AH715" s="13"/>
      <c r="AI715" s="13"/>
      <c r="AJ715" s="13"/>
      <c r="AK715" s="13"/>
      <c r="AL715" s="13"/>
      <c r="AM715" s="13"/>
      <c r="AN715" s="13"/>
      <c r="AO715" s="13"/>
      <c r="AP715" s="13"/>
      <c r="AQ715" s="13"/>
      <c r="AR715" s="13"/>
    </row>
    <row r="716" spans="1:44" s="14" customFormat="1" ht="13.2" hidden="1">
      <c r="A716" s="5"/>
      <c r="B716" s="5"/>
      <c r="C716" s="5"/>
      <c r="D716" s="43"/>
      <c r="E716" s="5"/>
      <c r="F716" s="5"/>
      <c r="G716" s="5"/>
      <c r="H716" s="5"/>
      <c r="I716" s="5"/>
      <c r="J716" s="5"/>
      <c r="K716" s="5"/>
      <c r="L716" s="5"/>
      <c r="M716" s="5"/>
      <c r="N716" s="5"/>
      <c r="O716" s="5"/>
      <c r="P716" s="5"/>
      <c r="Q716" s="38">
        <f t="shared" si="122"/>
        <v>0</v>
      </c>
      <c r="R716" s="15"/>
      <c r="S716" s="15"/>
      <c r="T716" s="15"/>
      <c r="U716" s="15"/>
      <c r="V716" s="15"/>
      <c r="W716" s="15"/>
      <c r="X716" s="13"/>
      <c r="Y716" s="13"/>
      <c r="Z716" s="13"/>
      <c r="AA716" s="13"/>
      <c r="AB716" s="13"/>
      <c r="AC716" s="13"/>
      <c r="AD716" s="13"/>
      <c r="AE716" s="13"/>
      <c r="AF716" s="13"/>
      <c r="AG716" s="13"/>
      <c r="AH716" s="13"/>
      <c r="AI716" s="13"/>
      <c r="AJ716" s="13"/>
      <c r="AK716" s="13"/>
      <c r="AL716" s="13"/>
      <c r="AM716" s="13"/>
      <c r="AN716" s="13"/>
      <c r="AO716" s="13"/>
      <c r="AP716" s="13"/>
      <c r="AQ716" s="13"/>
      <c r="AR716" s="13"/>
    </row>
    <row r="717" spans="1:44" s="14" customFormat="1" ht="13.2" hidden="1">
      <c r="A717" s="5"/>
      <c r="B717" s="5"/>
      <c r="C717" s="5"/>
      <c r="D717" s="43"/>
      <c r="E717" s="5"/>
      <c r="F717" s="5"/>
      <c r="G717" s="5"/>
      <c r="H717" s="5"/>
      <c r="I717" s="5"/>
      <c r="J717" s="5"/>
      <c r="K717" s="5"/>
      <c r="L717" s="5"/>
      <c r="M717" s="5"/>
      <c r="N717" s="5"/>
      <c r="O717" s="5"/>
      <c r="P717" s="5"/>
      <c r="Q717" s="38">
        <f t="shared" si="122"/>
        <v>0</v>
      </c>
      <c r="R717" s="15"/>
      <c r="S717" s="15"/>
      <c r="T717" s="15"/>
      <c r="U717" s="15"/>
      <c r="V717" s="15"/>
      <c r="W717" s="15"/>
      <c r="X717" s="13"/>
      <c r="Y717" s="13"/>
      <c r="Z717" s="13"/>
      <c r="AA717" s="13"/>
      <c r="AB717" s="13"/>
      <c r="AC717" s="13"/>
      <c r="AD717" s="13"/>
      <c r="AE717" s="13"/>
      <c r="AF717" s="13"/>
      <c r="AG717" s="13"/>
      <c r="AH717" s="13"/>
      <c r="AI717" s="13"/>
      <c r="AJ717" s="13"/>
      <c r="AK717" s="13"/>
      <c r="AL717" s="13"/>
      <c r="AM717" s="13"/>
      <c r="AN717" s="13"/>
      <c r="AO717" s="13"/>
      <c r="AP717" s="13"/>
      <c r="AQ717" s="13"/>
      <c r="AR717" s="13"/>
    </row>
    <row r="718" spans="1:44" s="14" customFormat="1" ht="13.2" hidden="1">
      <c r="A718" s="5"/>
      <c r="B718" s="5"/>
      <c r="C718" s="5"/>
      <c r="D718" s="43"/>
      <c r="E718" s="5"/>
      <c r="F718" s="5"/>
      <c r="G718" s="5"/>
      <c r="H718" s="5"/>
      <c r="I718" s="5"/>
      <c r="J718" s="5"/>
      <c r="K718" s="5"/>
      <c r="L718" s="5"/>
      <c r="M718" s="5"/>
      <c r="N718" s="5"/>
      <c r="O718" s="5"/>
      <c r="P718" s="5"/>
      <c r="Q718" s="38">
        <f t="shared" si="122"/>
        <v>0</v>
      </c>
      <c r="R718" s="15"/>
      <c r="S718" s="15"/>
      <c r="T718" s="15"/>
      <c r="U718" s="15"/>
      <c r="V718" s="15"/>
      <c r="W718" s="15"/>
      <c r="X718" s="13"/>
      <c r="Y718" s="13"/>
      <c r="Z718" s="13"/>
      <c r="AA718" s="13"/>
      <c r="AB718" s="13"/>
      <c r="AC718" s="13"/>
      <c r="AD718" s="13"/>
      <c r="AE718" s="13"/>
      <c r="AF718" s="13"/>
      <c r="AG718" s="13"/>
      <c r="AH718" s="13"/>
      <c r="AI718" s="13"/>
      <c r="AJ718" s="13"/>
      <c r="AK718" s="13"/>
      <c r="AL718" s="13"/>
      <c r="AM718" s="13"/>
      <c r="AN718" s="13"/>
      <c r="AO718" s="13"/>
      <c r="AP718" s="13"/>
      <c r="AQ718" s="13"/>
      <c r="AR718" s="13"/>
    </row>
    <row r="719" spans="1:44" s="14" customFormat="1" ht="13.2" hidden="1">
      <c r="A719" s="5"/>
      <c r="B719" s="5"/>
      <c r="C719" s="5"/>
      <c r="D719" s="43"/>
      <c r="E719" s="5"/>
      <c r="F719" s="5"/>
      <c r="G719" s="5"/>
      <c r="H719" s="5"/>
      <c r="I719" s="5"/>
      <c r="J719" s="5"/>
      <c r="K719" s="5"/>
      <c r="L719" s="5"/>
      <c r="M719" s="5"/>
      <c r="N719" s="5"/>
      <c r="O719" s="5"/>
      <c r="P719" s="5"/>
      <c r="Q719" s="38">
        <f t="shared" si="122"/>
        <v>0</v>
      </c>
      <c r="R719" s="15"/>
      <c r="S719" s="15"/>
      <c r="T719" s="15"/>
      <c r="U719" s="15"/>
      <c r="V719" s="15"/>
      <c r="W719" s="15"/>
      <c r="X719" s="13"/>
      <c r="Y719" s="13"/>
      <c r="Z719" s="13"/>
      <c r="AA719" s="13"/>
      <c r="AB719" s="13"/>
      <c r="AC719" s="13"/>
      <c r="AD719" s="13"/>
      <c r="AE719" s="13"/>
      <c r="AF719" s="13"/>
      <c r="AG719" s="13"/>
      <c r="AH719" s="13"/>
      <c r="AI719" s="13"/>
      <c r="AJ719" s="13"/>
      <c r="AK719" s="13"/>
      <c r="AL719" s="13"/>
      <c r="AM719" s="13"/>
      <c r="AN719" s="13"/>
      <c r="AO719" s="13"/>
      <c r="AP719" s="13"/>
      <c r="AQ719" s="13"/>
      <c r="AR719" s="13"/>
    </row>
    <row r="720" spans="1:44" s="14" customFormat="1" ht="13.2" hidden="1">
      <c r="A720" s="5"/>
      <c r="B720" s="5"/>
      <c r="C720" s="5"/>
      <c r="D720" s="43"/>
      <c r="E720" s="5"/>
      <c r="F720" s="5"/>
      <c r="G720" s="5"/>
      <c r="H720" s="5"/>
      <c r="I720" s="5"/>
      <c r="J720" s="5"/>
      <c r="K720" s="5"/>
      <c r="L720" s="5"/>
      <c r="M720" s="5"/>
      <c r="N720" s="5"/>
      <c r="O720" s="5"/>
      <c r="P720" s="5"/>
      <c r="Q720" s="38">
        <f t="shared" si="122"/>
        <v>0</v>
      </c>
      <c r="R720" s="15"/>
      <c r="S720" s="15"/>
      <c r="T720" s="15"/>
      <c r="U720" s="15"/>
      <c r="V720" s="15"/>
      <c r="W720" s="15"/>
      <c r="X720" s="13"/>
      <c r="Y720" s="13"/>
      <c r="Z720" s="13"/>
      <c r="AA720" s="13"/>
      <c r="AB720" s="13"/>
      <c r="AC720" s="13"/>
      <c r="AD720" s="13"/>
      <c r="AE720" s="13"/>
      <c r="AF720" s="13"/>
      <c r="AG720" s="13"/>
      <c r="AH720" s="13"/>
      <c r="AI720" s="13"/>
      <c r="AJ720" s="13"/>
      <c r="AK720" s="13"/>
      <c r="AL720" s="13"/>
      <c r="AM720" s="13"/>
      <c r="AN720" s="13"/>
      <c r="AO720" s="13"/>
      <c r="AP720" s="13"/>
      <c r="AQ720" s="13"/>
      <c r="AR720" s="13"/>
    </row>
    <row r="721" spans="4:66" s="5" customFormat="1" ht="13.2" hidden="1">
      <c r="D721" s="43"/>
      <c r="Q721" s="38">
        <f t="shared" si="122"/>
        <v>0</v>
      </c>
      <c r="R721" s="15"/>
      <c r="S721" s="15"/>
      <c r="T721" s="15"/>
      <c r="U721" s="15"/>
      <c r="V721" s="15"/>
      <c r="W721" s="15"/>
      <c r="X721" s="8"/>
      <c r="Y721" s="8"/>
      <c r="Z721" s="8"/>
      <c r="AA721" s="8"/>
      <c r="AB721" s="8"/>
      <c r="AC721" s="8"/>
      <c r="AD721" s="8"/>
      <c r="AE721" s="8"/>
      <c r="AF721" s="8"/>
      <c r="AG721" s="8"/>
      <c r="AH721" s="8"/>
      <c r="AI721" s="8"/>
      <c r="AJ721" s="8"/>
      <c r="AK721" s="8"/>
      <c r="AL721" s="8"/>
      <c r="AM721" s="8"/>
      <c r="AN721" s="8"/>
      <c r="AO721" s="8"/>
      <c r="AP721" s="8"/>
      <c r="AQ721" s="8"/>
      <c r="AR721" s="8"/>
      <c r="AS721" s="7"/>
      <c r="AT721" s="7"/>
      <c r="AU721" s="7"/>
      <c r="AV721" s="7"/>
      <c r="AW721" s="7"/>
      <c r="AX721" s="7"/>
      <c r="AY721" s="7"/>
      <c r="AZ721" s="7"/>
      <c r="BA721" s="7"/>
      <c r="BB721" s="7"/>
      <c r="BC721" s="7"/>
      <c r="BD721" s="7"/>
      <c r="BE721" s="7"/>
      <c r="BF721" s="7"/>
      <c r="BG721" s="7"/>
      <c r="BH721" s="7"/>
      <c r="BI721" s="7"/>
      <c r="BJ721" s="7"/>
      <c r="BK721" s="7"/>
      <c r="BL721" s="7"/>
      <c r="BM721" s="7"/>
      <c r="BN721" s="7"/>
    </row>
    <row r="722" spans="4:66" s="5" customFormat="1" ht="13.2" hidden="1">
      <c r="D722" s="43"/>
      <c r="Q722" s="38">
        <f t="shared" si="122"/>
        <v>0</v>
      </c>
      <c r="R722" s="15"/>
      <c r="S722" s="15"/>
      <c r="T722" s="15"/>
      <c r="U722" s="15"/>
      <c r="V722" s="15"/>
      <c r="W722" s="15"/>
      <c r="X722" s="8"/>
      <c r="Y722" s="8"/>
      <c r="Z722" s="8"/>
      <c r="AA722" s="8"/>
      <c r="AB722" s="8"/>
      <c r="AC722" s="8"/>
      <c r="AD722" s="8"/>
      <c r="AE722" s="8"/>
      <c r="AF722" s="8"/>
      <c r="AG722" s="8"/>
      <c r="AH722" s="8"/>
      <c r="AI722" s="8"/>
      <c r="AJ722" s="8"/>
      <c r="AK722" s="8"/>
      <c r="AL722" s="8"/>
      <c r="AM722" s="8"/>
      <c r="AN722" s="8"/>
      <c r="AO722" s="8"/>
      <c r="AP722" s="8"/>
      <c r="AQ722" s="8"/>
      <c r="AR722" s="8"/>
      <c r="AS722" s="7"/>
      <c r="AT722" s="7"/>
      <c r="AU722" s="7"/>
      <c r="AV722" s="7"/>
      <c r="AW722" s="7"/>
      <c r="AX722" s="7"/>
      <c r="AY722" s="7"/>
      <c r="AZ722" s="7"/>
      <c r="BA722" s="7"/>
      <c r="BB722" s="7"/>
      <c r="BC722" s="7"/>
      <c r="BD722" s="7"/>
      <c r="BE722" s="7"/>
      <c r="BF722" s="7"/>
      <c r="BG722" s="7"/>
      <c r="BH722" s="7"/>
      <c r="BI722" s="7"/>
      <c r="BJ722" s="7"/>
      <c r="BK722" s="7"/>
      <c r="BL722" s="7"/>
      <c r="BM722" s="7"/>
      <c r="BN722" s="7"/>
    </row>
    <row r="723" spans="4:66" s="5" customFormat="1" ht="13.2" hidden="1">
      <c r="D723" s="43"/>
      <c r="Q723" s="38">
        <f t="shared" si="122"/>
        <v>0</v>
      </c>
      <c r="R723" s="15"/>
      <c r="S723" s="15"/>
      <c r="T723" s="15"/>
      <c r="U723" s="15"/>
      <c r="V723" s="15"/>
      <c r="W723" s="15"/>
      <c r="X723" s="8"/>
      <c r="Y723" s="8"/>
      <c r="Z723" s="8"/>
      <c r="AA723" s="8"/>
      <c r="AB723" s="8"/>
      <c r="AC723" s="8"/>
      <c r="AD723" s="8"/>
      <c r="AE723" s="8"/>
      <c r="AF723" s="8"/>
      <c r="AG723" s="8"/>
      <c r="AH723" s="8"/>
      <c r="AI723" s="8"/>
      <c r="AJ723" s="8"/>
      <c r="AK723" s="8"/>
      <c r="AL723" s="8"/>
      <c r="AM723" s="8"/>
      <c r="AN723" s="8"/>
      <c r="AO723" s="8"/>
      <c r="AP723" s="8"/>
      <c r="AQ723" s="8"/>
      <c r="AR723" s="8"/>
      <c r="AS723" s="7"/>
      <c r="AT723" s="7"/>
      <c r="AU723" s="7"/>
      <c r="AV723" s="7"/>
      <c r="AW723" s="7"/>
      <c r="AX723" s="7"/>
      <c r="AY723" s="7"/>
      <c r="AZ723" s="7"/>
      <c r="BA723" s="7"/>
      <c r="BB723" s="7"/>
      <c r="BC723" s="7"/>
      <c r="BD723" s="7"/>
      <c r="BE723" s="7"/>
      <c r="BF723" s="7"/>
      <c r="BG723" s="7"/>
      <c r="BH723" s="7"/>
      <c r="BI723" s="7"/>
      <c r="BJ723" s="7"/>
      <c r="BK723" s="7"/>
      <c r="BL723" s="7"/>
      <c r="BM723" s="7"/>
      <c r="BN723" s="7"/>
    </row>
    <row r="724" spans="4:66" s="5" customFormat="1" ht="13.2" hidden="1">
      <c r="D724" s="43"/>
      <c r="Q724" s="38">
        <f t="shared" si="122"/>
        <v>0</v>
      </c>
      <c r="R724" s="15"/>
      <c r="S724" s="15"/>
      <c r="T724" s="15"/>
      <c r="U724" s="15"/>
      <c r="V724" s="15"/>
      <c r="W724" s="15"/>
      <c r="X724" s="8"/>
      <c r="Y724" s="8"/>
      <c r="Z724" s="8"/>
      <c r="AA724" s="8"/>
      <c r="AB724" s="8"/>
      <c r="AC724" s="8"/>
      <c r="AD724" s="8"/>
      <c r="AE724" s="8"/>
      <c r="AF724" s="8"/>
      <c r="AG724" s="8"/>
      <c r="AH724" s="8"/>
      <c r="AI724" s="8"/>
      <c r="AJ724" s="8"/>
      <c r="AK724" s="8"/>
      <c r="AL724" s="8"/>
      <c r="AM724" s="8"/>
      <c r="AN724" s="8"/>
      <c r="AO724" s="8"/>
      <c r="AP724" s="8"/>
      <c r="AQ724" s="8"/>
      <c r="AR724" s="8"/>
      <c r="AS724" s="7"/>
      <c r="AT724" s="7"/>
      <c r="AU724" s="7"/>
      <c r="AV724" s="7"/>
      <c r="AW724" s="7"/>
      <c r="AX724" s="7"/>
      <c r="AY724" s="7"/>
      <c r="AZ724" s="7"/>
      <c r="BA724" s="7"/>
      <c r="BB724" s="7"/>
      <c r="BC724" s="7"/>
      <c r="BD724" s="7"/>
      <c r="BE724" s="7"/>
      <c r="BF724" s="7"/>
      <c r="BG724" s="7"/>
      <c r="BH724" s="7"/>
      <c r="BI724" s="7"/>
      <c r="BJ724" s="7"/>
      <c r="BK724" s="7"/>
      <c r="BL724" s="7"/>
      <c r="BM724" s="7"/>
      <c r="BN724" s="7"/>
    </row>
    <row r="725" spans="4:66" s="5" customFormat="1" ht="13.2" hidden="1">
      <c r="D725" s="43"/>
      <c r="Q725" s="38">
        <f t="shared" si="122"/>
        <v>0</v>
      </c>
      <c r="R725" s="15"/>
      <c r="S725" s="15"/>
      <c r="T725" s="15"/>
      <c r="U725" s="15"/>
      <c r="V725" s="15"/>
      <c r="W725" s="15"/>
      <c r="X725" s="8"/>
      <c r="Y725" s="8"/>
      <c r="Z725" s="8"/>
      <c r="AA725" s="8"/>
      <c r="AB725" s="8"/>
      <c r="AC725" s="8"/>
      <c r="AD725" s="8"/>
      <c r="AE725" s="8"/>
      <c r="AF725" s="8"/>
      <c r="AG725" s="8"/>
      <c r="AH725" s="8"/>
      <c r="AI725" s="8"/>
      <c r="AJ725" s="8"/>
      <c r="AK725" s="8"/>
      <c r="AL725" s="8"/>
      <c r="AM725" s="8"/>
      <c r="AN725" s="8"/>
      <c r="AO725" s="8"/>
      <c r="AP725" s="8"/>
      <c r="AQ725" s="8"/>
      <c r="AR725" s="8"/>
      <c r="AS725" s="7"/>
      <c r="AT725" s="7"/>
      <c r="AU725" s="7"/>
      <c r="AV725" s="7"/>
      <c r="AW725" s="7"/>
      <c r="AX725" s="7"/>
      <c r="AY725" s="7"/>
      <c r="AZ725" s="7"/>
      <c r="BA725" s="7"/>
      <c r="BB725" s="7"/>
      <c r="BC725" s="7"/>
      <c r="BD725" s="7"/>
      <c r="BE725" s="7"/>
      <c r="BF725" s="7"/>
      <c r="BG725" s="7"/>
      <c r="BH725" s="7"/>
      <c r="BI725" s="7"/>
      <c r="BJ725" s="7"/>
      <c r="BK725" s="7"/>
      <c r="BL725" s="7"/>
      <c r="BM725" s="7"/>
      <c r="BN725" s="7"/>
    </row>
    <row r="726" spans="4:66" s="5" customFormat="1" ht="13.2" hidden="1">
      <c r="D726" s="43"/>
      <c r="Q726" s="38">
        <f t="shared" si="122"/>
        <v>0</v>
      </c>
      <c r="R726" s="15"/>
      <c r="S726" s="15"/>
      <c r="T726" s="15"/>
      <c r="U726" s="15"/>
      <c r="V726" s="15"/>
      <c r="W726" s="15"/>
      <c r="X726" s="8"/>
      <c r="Y726" s="8"/>
      <c r="Z726" s="8"/>
      <c r="AA726" s="8"/>
      <c r="AB726" s="8"/>
      <c r="AC726" s="8"/>
      <c r="AD726" s="8"/>
      <c r="AE726" s="8"/>
      <c r="AF726" s="8"/>
      <c r="AG726" s="8"/>
      <c r="AH726" s="8"/>
      <c r="AI726" s="8"/>
      <c r="AJ726" s="8"/>
      <c r="AK726" s="8"/>
      <c r="AL726" s="8"/>
      <c r="AM726" s="8"/>
      <c r="AN726" s="8"/>
      <c r="AO726" s="8"/>
      <c r="AP726" s="8"/>
      <c r="AQ726" s="8"/>
      <c r="AR726" s="8"/>
      <c r="AS726" s="7"/>
      <c r="AT726" s="7"/>
      <c r="AU726" s="7"/>
      <c r="AV726" s="7"/>
      <c r="AW726" s="7"/>
      <c r="AX726" s="7"/>
      <c r="AY726" s="7"/>
      <c r="AZ726" s="7"/>
      <c r="BA726" s="7"/>
      <c r="BB726" s="7"/>
      <c r="BC726" s="7"/>
      <c r="BD726" s="7"/>
      <c r="BE726" s="7"/>
      <c r="BF726" s="7"/>
      <c r="BG726" s="7"/>
      <c r="BH726" s="7"/>
      <c r="BI726" s="7"/>
      <c r="BJ726" s="7"/>
      <c r="BK726" s="7"/>
      <c r="BL726" s="7"/>
      <c r="BM726" s="7"/>
      <c r="BN726" s="7"/>
    </row>
    <row r="727" spans="4:66" s="5" customFormat="1" ht="13.2" hidden="1">
      <c r="D727" s="43"/>
      <c r="Q727" s="38">
        <f t="shared" si="122"/>
        <v>0</v>
      </c>
      <c r="R727" s="15"/>
      <c r="S727" s="15"/>
      <c r="T727" s="15"/>
      <c r="U727" s="15"/>
      <c r="V727" s="15"/>
      <c r="W727" s="15"/>
      <c r="X727" s="8"/>
      <c r="Y727" s="8"/>
      <c r="Z727" s="8"/>
      <c r="AA727" s="8"/>
      <c r="AB727" s="8"/>
      <c r="AC727" s="8"/>
      <c r="AD727" s="8"/>
      <c r="AE727" s="8"/>
      <c r="AF727" s="8"/>
      <c r="AG727" s="8"/>
      <c r="AH727" s="8"/>
      <c r="AI727" s="8"/>
      <c r="AJ727" s="8"/>
      <c r="AK727" s="8"/>
      <c r="AL727" s="8"/>
      <c r="AM727" s="8"/>
      <c r="AN727" s="8"/>
      <c r="AO727" s="8"/>
      <c r="AP727" s="8"/>
      <c r="AQ727" s="8"/>
      <c r="AR727" s="8"/>
      <c r="AS727" s="7"/>
      <c r="AT727" s="7"/>
      <c r="AU727" s="7"/>
      <c r="AV727" s="7"/>
      <c r="AW727" s="7"/>
      <c r="AX727" s="7"/>
      <c r="AY727" s="7"/>
      <c r="AZ727" s="7"/>
      <c r="BA727" s="7"/>
      <c r="BB727" s="7"/>
      <c r="BC727" s="7"/>
      <c r="BD727" s="7"/>
      <c r="BE727" s="7"/>
      <c r="BF727" s="7"/>
      <c r="BG727" s="7"/>
      <c r="BH727" s="7"/>
      <c r="BI727" s="7"/>
      <c r="BJ727" s="7"/>
      <c r="BK727" s="7"/>
      <c r="BL727" s="7"/>
      <c r="BM727" s="7"/>
      <c r="BN727" s="7"/>
    </row>
    <row r="728" spans="4:66" s="5" customFormat="1" ht="13.2" hidden="1">
      <c r="D728" s="43"/>
      <c r="Q728" s="38">
        <f t="shared" si="122"/>
        <v>0</v>
      </c>
      <c r="R728" s="15"/>
      <c r="S728" s="15"/>
      <c r="T728" s="15"/>
      <c r="U728" s="15"/>
      <c r="V728" s="15"/>
      <c r="W728" s="15"/>
      <c r="X728" s="8"/>
      <c r="Y728" s="8"/>
      <c r="Z728" s="8"/>
      <c r="AA728" s="8"/>
      <c r="AB728" s="8"/>
      <c r="AC728" s="8"/>
      <c r="AD728" s="8"/>
      <c r="AE728" s="8"/>
      <c r="AF728" s="8"/>
      <c r="AG728" s="8"/>
      <c r="AH728" s="8"/>
      <c r="AI728" s="8"/>
      <c r="AJ728" s="8"/>
      <c r="AK728" s="8"/>
      <c r="AL728" s="8"/>
      <c r="AM728" s="8"/>
      <c r="AN728" s="8"/>
      <c r="AO728" s="8"/>
      <c r="AP728" s="8"/>
      <c r="AQ728" s="8"/>
      <c r="AR728" s="8"/>
      <c r="AS728" s="7"/>
      <c r="AT728" s="7"/>
      <c r="AU728" s="7"/>
      <c r="AV728" s="7"/>
      <c r="AW728" s="7"/>
      <c r="AX728" s="7"/>
      <c r="AY728" s="7"/>
      <c r="AZ728" s="7"/>
      <c r="BA728" s="7"/>
      <c r="BB728" s="7"/>
      <c r="BC728" s="7"/>
      <c r="BD728" s="7"/>
      <c r="BE728" s="7"/>
      <c r="BF728" s="7"/>
      <c r="BG728" s="7"/>
      <c r="BH728" s="7"/>
      <c r="BI728" s="7"/>
      <c r="BJ728" s="7"/>
      <c r="BK728" s="7"/>
      <c r="BL728" s="7"/>
      <c r="BM728" s="7"/>
      <c r="BN728" s="7"/>
    </row>
    <row r="729" spans="4:66" s="5" customFormat="1" ht="13.2" hidden="1">
      <c r="D729" s="43"/>
      <c r="Q729" s="38">
        <f t="shared" si="122"/>
        <v>0</v>
      </c>
      <c r="R729" s="15"/>
      <c r="S729" s="15"/>
      <c r="T729" s="15"/>
      <c r="U729" s="15"/>
      <c r="V729" s="15"/>
      <c r="W729" s="15"/>
      <c r="X729" s="8"/>
      <c r="Y729" s="8"/>
      <c r="Z729" s="8"/>
      <c r="AA729" s="8"/>
      <c r="AB729" s="8"/>
      <c r="AC729" s="8"/>
      <c r="AD729" s="8"/>
      <c r="AE729" s="8"/>
      <c r="AF729" s="8"/>
      <c r="AG729" s="8"/>
      <c r="AH729" s="8"/>
      <c r="AI729" s="8"/>
      <c r="AJ729" s="8"/>
      <c r="AK729" s="8"/>
      <c r="AL729" s="8"/>
      <c r="AM729" s="8"/>
      <c r="AN729" s="8"/>
      <c r="AO729" s="8"/>
      <c r="AP729" s="8"/>
      <c r="AQ729" s="8"/>
      <c r="AR729" s="8"/>
      <c r="AS729" s="7"/>
      <c r="AT729" s="7"/>
      <c r="AU729" s="7"/>
      <c r="AV729" s="7"/>
      <c r="AW729" s="7"/>
      <c r="AX729" s="7"/>
      <c r="AY729" s="7"/>
      <c r="AZ729" s="7"/>
      <c r="BA729" s="7"/>
      <c r="BB729" s="7"/>
      <c r="BC729" s="7"/>
      <c r="BD729" s="7"/>
      <c r="BE729" s="7"/>
      <c r="BF729" s="7"/>
      <c r="BG729" s="7"/>
      <c r="BH729" s="7"/>
      <c r="BI729" s="7"/>
      <c r="BJ729" s="7"/>
      <c r="BK729" s="7"/>
      <c r="BL729" s="7"/>
      <c r="BM729" s="7"/>
      <c r="BN729" s="7"/>
    </row>
    <row r="730" spans="4:66" s="5" customFormat="1" ht="13.2" hidden="1">
      <c r="D730" s="43"/>
      <c r="Q730" s="38">
        <f t="shared" si="122"/>
        <v>0</v>
      </c>
      <c r="R730" s="15"/>
      <c r="S730" s="15"/>
      <c r="T730" s="15"/>
      <c r="U730" s="15"/>
      <c r="V730" s="15"/>
      <c r="W730" s="15"/>
      <c r="X730" s="8"/>
      <c r="Y730" s="8"/>
      <c r="Z730" s="8"/>
      <c r="AA730" s="8"/>
      <c r="AB730" s="8"/>
      <c r="AC730" s="8"/>
      <c r="AD730" s="8"/>
      <c r="AE730" s="8"/>
      <c r="AF730" s="8"/>
      <c r="AG730" s="8"/>
      <c r="AH730" s="8"/>
      <c r="AI730" s="8"/>
      <c r="AJ730" s="8"/>
      <c r="AK730" s="8"/>
      <c r="AL730" s="8"/>
      <c r="AM730" s="8"/>
      <c r="AN730" s="8"/>
      <c r="AO730" s="8"/>
      <c r="AP730" s="8"/>
      <c r="AQ730" s="8"/>
      <c r="AR730" s="8"/>
      <c r="AS730" s="7"/>
      <c r="AT730" s="7"/>
      <c r="AU730" s="7"/>
      <c r="AV730" s="7"/>
      <c r="AW730" s="7"/>
      <c r="AX730" s="7"/>
      <c r="AY730" s="7"/>
      <c r="AZ730" s="7"/>
      <c r="BA730" s="7"/>
      <c r="BB730" s="7"/>
      <c r="BC730" s="7"/>
      <c r="BD730" s="7"/>
      <c r="BE730" s="7"/>
      <c r="BF730" s="7"/>
      <c r="BG730" s="7"/>
      <c r="BH730" s="7"/>
      <c r="BI730" s="7"/>
      <c r="BJ730" s="7"/>
      <c r="BK730" s="7"/>
      <c r="BL730" s="7"/>
      <c r="BM730" s="7"/>
      <c r="BN730" s="7"/>
    </row>
    <row r="731" spans="4:66" s="5" customFormat="1" ht="13.2" hidden="1">
      <c r="D731" s="43"/>
      <c r="Q731" s="38">
        <f t="shared" si="122"/>
        <v>0</v>
      </c>
      <c r="R731" s="15"/>
      <c r="S731" s="15"/>
      <c r="T731" s="15"/>
      <c r="U731" s="15"/>
      <c r="V731" s="15"/>
      <c r="W731" s="15"/>
      <c r="X731" s="8"/>
      <c r="Y731" s="8"/>
      <c r="Z731" s="8"/>
      <c r="AA731" s="8"/>
      <c r="AB731" s="8"/>
      <c r="AC731" s="8"/>
      <c r="AD731" s="8"/>
      <c r="AE731" s="8"/>
      <c r="AF731" s="8"/>
      <c r="AG731" s="8"/>
      <c r="AH731" s="8"/>
      <c r="AI731" s="8"/>
      <c r="AJ731" s="8"/>
      <c r="AK731" s="8"/>
      <c r="AL731" s="8"/>
      <c r="AM731" s="8"/>
      <c r="AN731" s="8"/>
      <c r="AO731" s="8"/>
      <c r="AP731" s="8"/>
      <c r="AQ731" s="8"/>
      <c r="AR731" s="8"/>
      <c r="AS731" s="7"/>
      <c r="AT731" s="7"/>
      <c r="AU731" s="7"/>
      <c r="AV731" s="7"/>
      <c r="AW731" s="7"/>
      <c r="AX731" s="7"/>
      <c r="AY731" s="7"/>
      <c r="AZ731" s="7"/>
      <c r="BA731" s="7"/>
      <c r="BB731" s="7"/>
      <c r="BC731" s="7"/>
      <c r="BD731" s="7"/>
      <c r="BE731" s="7"/>
      <c r="BF731" s="7"/>
      <c r="BG731" s="7"/>
      <c r="BH731" s="7"/>
      <c r="BI731" s="7"/>
      <c r="BJ731" s="7"/>
      <c r="BK731" s="7"/>
      <c r="BL731" s="7"/>
      <c r="BM731" s="7"/>
      <c r="BN731" s="7"/>
    </row>
    <row r="732" spans="4:66" s="5" customFormat="1" ht="13.2" hidden="1">
      <c r="D732" s="43"/>
      <c r="Q732" s="38">
        <f t="shared" si="122"/>
        <v>0</v>
      </c>
      <c r="R732" s="15"/>
      <c r="S732" s="15"/>
      <c r="T732" s="15"/>
      <c r="U732" s="15"/>
      <c r="V732" s="15"/>
      <c r="W732" s="15"/>
      <c r="X732" s="8"/>
      <c r="Y732" s="8"/>
      <c r="Z732" s="8"/>
      <c r="AA732" s="8"/>
      <c r="AB732" s="8"/>
      <c r="AC732" s="8"/>
      <c r="AD732" s="8"/>
      <c r="AE732" s="8"/>
      <c r="AF732" s="8"/>
      <c r="AG732" s="8"/>
      <c r="AH732" s="8"/>
      <c r="AI732" s="8"/>
      <c r="AJ732" s="8"/>
      <c r="AK732" s="8"/>
      <c r="AL732" s="8"/>
      <c r="AM732" s="8"/>
      <c r="AN732" s="8"/>
      <c r="AO732" s="8"/>
      <c r="AP732" s="8"/>
      <c r="AQ732" s="8"/>
      <c r="AR732" s="8"/>
      <c r="AS732" s="7"/>
      <c r="AT732" s="7"/>
      <c r="AU732" s="7"/>
      <c r="AV732" s="7"/>
      <c r="AW732" s="7"/>
      <c r="AX732" s="7"/>
      <c r="AY732" s="7"/>
      <c r="AZ732" s="7"/>
      <c r="BA732" s="7"/>
      <c r="BB732" s="7"/>
      <c r="BC732" s="7"/>
      <c r="BD732" s="7"/>
      <c r="BE732" s="7"/>
      <c r="BF732" s="7"/>
      <c r="BG732" s="7"/>
      <c r="BH732" s="7"/>
      <c r="BI732" s="7"/>
      <c r="BJ732" s="7"/>
      <c r="BK732" s="7"/>
      <c r="BL732" s="7"/>
      <c r="BM732" s="7"/>
      <c r="BN732" s="7"/>
    </row>
    <row r="733" spans="4:66" s="5" customFormat="1" ht="13.2" hidden="1">
      <c r="D733" s="43"/>
      <c r="Q733" s="38">
        <f t="shared" si="122"/>
        <v>0</v>
      </c>
      <c r="R733" s="15"/>
      <c r="S733" s="15"/>
      <c r="T733" s="15"/>
      <c r="U733" s="15"/>
      <c r="V733" s="15"/>
      <c r="W733" s="15"/>
      <c r="X733" s="8"/>
      <c r="Y733" s="8"/>
      <c r="Z733" s="8"/>
      <c r="AA733" s="8"/>
      <c r="AB733" s="8"/>
      <c r="AC733" s="8"/>
      <c r="AD733" s="8"/>
      <c r="AE733" s="8"/>
      <c r="AF733" s="8"/>
      <c r="AG733" s="8"/>
      <c r="AH733" s="8"/>
      <c r="AI733" s="8"/>
      <c r="AJ733" s="8"/>
      <c r="AK733" s="8"/>
      <c r="AL733" s="8"/>
      <c r="AM733" s="8"/>
      <c r="AN733" s="8"/>
      <c r="AO733" s="8"/>
      <c r="AP733" s="8"/>
      <c r="AQ733" s="8"/>
      <c r="AR733" s="8"/>
      <c r="AS733" s="7"/>
      <c r="AT733" s="7"/>
      <c r="AU733" s="7"/>
      <c r="AV733" s="7"/>
      <c r="AW733" s="7"/>
      <c r="AX733" s="7"/>
      <c r="AY733" s="7"/>
      <c r="AZ733" s="7"/>
      <c r="BA733" s="7"/>
      <c r="BB733" s="7"/>
      <c r="BC733" s="7"/>
      <c r="BD733" s="7"/>
      <c r="BE733" s="7"/>
      <c r="BF733" s="7"/>
      <c r="BG733" s="7"/>
      <c r="BH733" s="7"/>
      <c r="BI733" s="7"/>
      <c r="BJ733" s="7"/>
      <c r="BK733" s="7"/>
      <c r="BL733" s="7"/>
      <c r="BM733" s="7"/>
      <c r="BN733" s="7"/>
    </row>
    <row r="734" spans="4:66" s="5" customFormat="1" ht="13.2" hidden="1">
      <c r="D734" s="43"/>
      <c r="Q734" s="38">
        <f t="shared" si="122"/>
        <v>0</v>
      </c>
      <c r="R734" s="15"/>
      <c r="S734" s="15"/>
      <c r="T734" s="15"/>
      <c r="U734" s="15"/>
      <c r="V734" s="15"/>
      <c r="W734" s="15"/>
      <c r="X734" s="8"/>
      <c r="Y734" s="8"/>
      <c r="Z734" s="8"/>
      <c r="AA734" s="8"/>
      <c r="AB734" s="8"/>
      <c r="AC734" s="8"/>
      <c r="AD734" s="8"/>
      <c r="AE734" s="8"/>
      <c r="AF734" s="8"/>
      <c r="AG734" s="8"/>
      <c r="AH734" s="8"/>
      <c r="AI734" s="8"/>
      <c r="AJ734" s="8"/>
      <c r="AK734" s="8"/>
      <c r="AL734" s="8"/>
      <c r="AM734" s="8"/>
      <c r="AN734" s="8"/>
      <c r="AO734" s="8"/>
      <c r="AP734" s="8"/>
      <c r="AQ734" s="8"/>
      <c r="AR734" s="8"/>
      <c r="AS734" s="7"/>
      <c r="AT734" s="7"/>
      <c r="AU734" s="7"/>
      <c r="AV734" s="7"/>
      <c r="AW734" s="7"/>
      <c r="AX734" s="7"/>
      <c r="AY734" s="7"/>
      <c r="AZ734" s="7"/>
      <c r="BA734" s="7"/>
      <c r="BB734" s="7"/>
      <c r="BC734" s="7"/>
      <c r="BD734" s="7"/>
      <c r="BE734" s="7"/>
      <c r="BF734" s="7"/>
      <c r="BG734" s="7"/>
      <c r="BH734" s="7"/>
      <c r="BI734" s="7"/>
      <c r="BJ734" s="7"/>
      <c r="BK734" s="7"/>
      <c r="BL734" s="7"/>
      <c r="BM734" s="7"/>
      <c r="BN734" s="7"/>
    </row>
    <row r="735" spans="4:66" s="5" customFormat="1" ht="13.2" hidden="1">
      <c r="D735" s="43"/>
      <c r="Q735" s="38">
        <f t="shared" si="122"/>
        <v>0</v>
      </c>
      <c r="R735" s="15"/>
      <c r="S735" s="15"/>
      <c r="T735" s="15"/>
      <c r="U735" s="15"/>
      <c r="V735" s="15"/>
      <c r="W735" s="15"/>
      <c r="X735" s="8"/>
      <c r="Y735" s="8"/>
      <c r="Z735" s="8"/>
      <c r="AA735" s="8"/>
      <c r="AB735" s="8"/>
      <c r="AC735" s="8"/>
      <c r="AD735" s="8"/>
      <c r="AE735" s="8"/>
      <c r="AF735" s="8"/>
      <c r="AG735" s="8"/>
      <c r="AH735" s="8"/>
      <c r="AI735" s="8"/>
      <c r="AJ735" s="8"/>
      <c r="AK735" s="8"/>
      <c r="AL735" s="8"/>
      <c r="AM735" s="8"/>
      <c r="AN735" s="8"/>
      <c r="AO735" s="8"/>
      <c r="AP735" s="8"/>
      <c r="AQ735" s="8"/>
      <c r="AR735" s="8"/>
      <c r="AS735" s="7"/>
      <c r="AT735" s="7"/>
      <c r="AU735" s="7"/>
      <c r="AV735" s="7"/>
      <c r="AW735" s="7"/>
      <c r="AX735" s="7"/>
      <c r="AY735" s="7"/>
      <c r="AZ735" s="7"/>
      <c r="BA735" s="7"/>
      <c r="BB735" s="7"/>
      <c r="BC735" s="7"/>
      <c r="BD735" s="7"/>
      <c r="BE735" s="7"/>
      <c r="BF735" s="7"/>
      <c r="BG735" s="7"/>
      <c r="BH735" s="7"/>
      <c r="BI735" s="7"/>
      <c r="BJ735" s="7"/>
      <c r="BK735" s="7"/>
      <c r="BL735" s="7"/>
      <c r="BM735" s="7"/>
      <c r="BN735" s="7"/>
    </row>
    <row r="736" spans="4:66" s="5" customFormat="1" ht="13.2" hidden="1">
      <c r="D736" s="43"/>
      <c r="Q736" s="38">
        <f t="shared" si="122"/>
        <v>0</v>
      </c>
      <c r="R736" s="15"/>
      <c r="S736" s="15"/>
      <c r="T736" s="15"/>
      <c r="U736" s="15"/>
      <c r="V736" s="15"/>
      <c r="W736" s="15"/>
      <c r="X736" s="8"/>
      <c r="Y736" s="8"/>
      <c r="Z736" s="8"/>
      <c r="AA736" s="8"/>
      <c r="AB736" s="8"/>
      <c r="AC736" s="8"/>
      <c r="AD736" s="8"/>
      <c r="AE736" s="8"/>
      <c r="AF736" s="8"/>
      <c r="AG736" s="8"/>
      <c r="AH736" s="8"/>
      <c r="AI736" s="8"/>
      <c r="AJ736" s="8"/>
      <c r="AK736" s="8"/>
      <c r="AL736" s="8"/>
      <c r="AM736" s="8"/>
      <c r="AN736" s="8"/>
      <c r="AO736" s="8"/>
      <c r="AP736" s="8"/>
      <c r="AQ736" s="8"/>
      <c r="AR736" s="8"/>
      <c r="AS736" s="7"/>
      <c r="AT736" s="7"/>
      <c r="AU736" s="7"/>
      <c r="AV736" s="7"/>
      <c r="AW736" s="7"/>
      <c r="AX736" s="7"/>
      <c r="AY736" s="7"/>
      <c r="AZ736" s="7"/>
      <c r="BA736" s="7"/>
      <c r="BB736" s="7"/>
      <c r="BC736" s="7"/>
      <c r="BD736" s="7"/>
      <c r="BE736" s="7"/>
      <c r="BF736" s="7"/>
      <c r="BG736" s="7"/>
      <c r="BH736" s="7"/>
      <c r="BI736" s="7"/>
      <c r="BJ736" s="7"/>
      <c r="BK736" s="7"/>
      <c r="BL736" s="7"/>
      <c r="BM736" s="7"/>
      <c r="BN736" s="7"/>
    </row>
    <row r="737" spans="4:66" s="5" customFormat="1" ht="13.2" hidden="1">
      <c r="D737" s="43"/>
      <c r="Q737" s="38">
        <f t="shared" si="122"/>
        <v>0</v>
      </c>
      <c r="R737" s="15"/>
      <c r="S737" s="15"/>
      <c r="T737" s="15"/>
      <c r="U737" s="15"/>
      <c r="V737" s="15"/>
      <c r="W737" s="15"/>
      <c r="X737" s="8"/>
      <c r="Y737" s="8"/>
      <c r="Z737" s="8"/>
      <c r="AA737" s="8"/>
      <c r="AB737" s="8"/>
      <c r="AC737" s="8"/>
      <c r="AD737" s="8"/>
      <c r="AE737" s="8"/>
      <c r="AF737" s="8"/>
      <c r="AG737" s="8"/>
      <c r="AH737" s="8"/>
      <c r="AI737" s="8"/>
      <c r="AJ737" s="8"/>
      <c r="AK737" s="8"/>
      <c r="AL737" s="8"/>
      <c r="AM737" s="8"/>
      <c r="AN737" s="8"/>
      <c r="AO737" s="8"/>
      <c r="AP737" s="8"/>
      <c r="AQ737" s="8"/>
      <c r="AR737" s="8"/>
      <c r="AS737" s="7"/>
      <c r="AT737" s="7"/>
      <c r="AU737" s="7"/>
      <c r="AV737" s="7"/>
      <c r="AW737" s="7"/>
      <c r="AX737" s="7"/>
      <c r="AY737" s="7"/>
      <c r="AZ737" s="7"/>
      <c r="BA737" s="7"/>
      <c r="BB737" s="7"/>
      <c r="BC737" s="7"/>
      <c r="BD737" s="7"/>
      <c r="BE737" s="7"/>
      <c r="BF737" s="7"/>
      <c r="BG737" s="7"/>
      <c r="BH737" s="7"/>
      <c r="BI737" s="7"/>
      <c r="BJ737" s="7"/>
      <c r="BK737" s="7"/>
      <c r="BL737" s="7"/>
      <c r="BM737" s="7"/>
      <c r="BN737" s="7"/>
    </row>
    <row r="738" spans="4:66" s="5" customFormat="1" ht="13.2" hidden="1">
      <c r="D738" s="43"/>
      <c r="Q738" s="38">
        <f t="shared" si="122"/>
        <v>0</v>
      </c>
      <c r="R738" s="15"/>
      <c r="S738" s="15"/>
      <c r="T738" s="15"/>
      <c r="U738" s="15"/>
      <c r="V738" s="15"/>
      <c r="W738" s="15"/>
      <c r="X738" s="8"/>
      <c r="Y738" s="8"/>
      <c r="Z738" s="8"/>
      <c r="AA738" s="8"/>
      <c r="AB738" s="8"/>
      <c r="AC738" s="8"/>
      <c r="AD738" s="8"/>
      <c r="AE738" s="8"/>
      <c r="AF738" s="8"/>
      <c r="AG738" s="8"/>
      <c r="AH738" s="8"/>
      <c r="AI738" s="8"/>
      <c r="AJ738" s="8"/>
      <c r="AK738" s="8"/>
      <c r="AL738" s="8"/>
      <c r="AM738" s="8"/>
      <c r="AN738" s="8"/>
      <c r="AO738" s="8"/>
      <c r="AP738" s="8"/>
      <c r="AQ738" s="8"/>
      <c r="AR738" s="8"/>
      <c r="AS738" s="7"/>
      <c r="AT738" s="7"/>
      <c r="AU738" s="7"/>
      <c r="AV738" s="7"/>
      <c r="AW738" s="7"/>
      <c r="AX738" s="7"/>
      <c r="AY738" s="7"/>
      <c r="AZ738" s="7"/>
      <c r="BA738" s="7"/>
      <c r="BB738" s="7"/>
      <c r="BC738" s="7"/>
      <c r="BD738" s="7"/>
      <c r="BE738" s="7"/>
      <c r="BF738" s="7"/>
      <c r="BG738" s="7"/>
      <c r="BH738" s="7"/>
      <c r="BI738" s="7"/>
      <c r="BJ738" s="7"/>
      <c r="BK738" s="7"/>
      <c r="BL738" s="7"/>
      <c r="BM738" s="7"/>
      <c r="BN738" s="7"/>
    </row>
    <row r="739" spans="4:66" s="5" customFormat="1" ht="13.2" hidden="1">
      <c r="D739" s="43"/>
      <c r="Q739" s="38">
        <f t="shared" si="122"/>
        <v>0</v>
      </c>
      <c r="R739" s="15"/>
      <c r="S739" s="15"/>
      <c r="T739" s="15"/>
      <c r="U739" s="15"/>
      <c r="V739" s="15"/>
      <c r="W739" s="15"/>
      <c r="X739" s="8"/>
      <c r="Y739" s="8"/>
      <c r="Z739" s="8"/>
      <c r="AA739" s="8"/>
      <c r="AB739" s="8"/>
      <c r="AC739" s="8"/>
      <c r="AD739" s="8"/>
      <c r="AE739" s="8"/>
      <c r="AF739" s="8"/>
      <c r="AG739" s="8"/>
      <c r="AH739" s="8"/>
      <c r="AI739" s="8"/>
      <c r="AJ739" s="8"/>
      <c r="AK739" s="8"/>
      <c r="AL739" s="8"/>
      <c r="AM739" s="8"/>
      <c r="AN739" s="8"/>
      <c r="AO739" s="8"/>
      <c r="AP739" s="8"/>
      <c r="AQ739" s="8"/>
      <c r="AR739" s="8"/>
      <c r="AS739" s="7"/>
      <c r="AT739" s="7"/>
      <c r="AU739" s="7"/>
      <c r="AV739" s="7"/>
      <c r="AW739" s="7"/>
      <c r="AX739" s="7"/>
      <c r="AY739" s="7"/>
      <c r="AZ739" s="7"/>
      <c r="BA739" s="7"/>
      <c r="BB739" s="7"/>
      <c r="BC739" s="7"/>
      <c r="BD739" s="7"/>
      <c r="BE739" s="7"/>
      <c r="BF739" s="7"/>
      <c r="BG739" s="7"/>
      <c r="BH739" s="7"/>
      <c r="BI739" s="7"/>
      <c r="BJ739" s="7"/>
      <c r="BK739" s="7"/>
      <c r="BL739" s="7"/>
      <c r="BM739" s="7"/>
      <c r="BN739" s="7"/>
    </row>
    <row r="740" spans="4:66" s="5" customFormat="1" ht="13.2" hidden="1">
      <c r="D740" s="43"/>
      <c r="Q740" s="38">
        <f t="shared" si="122"/>
        <v>0</v>
      </c>
      <c r="R740" s="15"/>
      <c r="S740" s="15"/>
      <c r="T740" s="15"/>
      <c r="U740" s="15"/>
      <c r="V740" s="15"/>
      <c r="W740" s="15"/>
      <c r="X740" s="8"/>
      <c r="Y740" s="8"/>
      <c r="Z740" s="8"/>
      <c r="AA740" s="8"/>
      <c r="AB740" s="8"/>
      <c r="AC740" s="8"/>
      <c r="AD740" s="8"/>
      <c r="AE740" s="8"/>
      <c r="AF740" s="8"/>
      <c r="AG740" s="8"/>
      <c r="AH740" s="8"/>
      <c r="AI740" s="8"/>
      <c r="AJ740" s="8"/>
      <c r="AK740" s="8"/>
      <c r="AL740" s="8"/>
      <c r="AM740" s="8"/>
      <c r="AN740" s="8"/>
      <c r="AO740" s="8"/>
      <c r="AP740" s="8"/>
      <c r="AQ740" s="8"/>
      <c r="AR740" s="8"/>
      <c r="AS740" s="7"/>
      <c r="AT740" s="7"/>
      <c r="AU740" s="7"/>
      <c r="AV740" s="7"/>
      <c r="AW740" s="7"/>
      <c r="AX740" s="7"/>
      <c r="AY740" s="7"/>
      <c r="AZ740" s="7"/>
      <c r="BA740" s="7"/>
      <c r="BB740" s="7"/>
      <c r="BC740" s="7"/>
      <c r="BD740" s="7"/>
      <c r="BE740" s="7"/>
      <c r="BF740" s="7"/>
      <c r="BG740" s="7"/>
      <c r="BH740" s="7"/>
      <c r="BI740" s="7"/>
      <c r="BJ740" s="7"/>
      <c r="BK740" s="7"/>
      <c r="BL740" s="7"/>
      <c r="BM740" s="7"/>
      <c r="BN740" s="7"/>
    </row>
    <row r="741" spans="4:66" s="5" customFormat="1" ht="13.2" hidden="1">
      <c r="D741" s="43"/>
      <c r="Q741" s="38">
        <f t="shared" si="122"/>
        <v>0</v>
      </c>
      <c r="R741" s="15"/>
      <c r="S741" s="15"/>
      <c r="T741" s="15"/>
      <c r="U741" s="15"/>
      <c r="V741" s="15"/>
      <c r="W741" s="15"/>
      <c r="X741" s="8"/>
      <c r="Y741" s="8"/>
      <c r="Z741" s="8"/>
      <c r="AA741" s="8"/>
      <c r="AB741" s="8"/>
      <c r="AC741" s="8"/>
      <c r="AD741" s="8"/>
      <c r="AE741" s="8"/>
      <c r="AF741" s="8"/>
      <c r="AG741" s="8"/>
      <c r="AH741" s="8"/>
      <c r="AI741" s="8"/>
      <c r="AJ741" s="8"/>
      <c r="AK741" s="8"/>
      <c r="AL741" s="8"/>
      <c r="AM741" s="8"/>
      <c r="AN741" s="8"/>
      <c r="AO741" s="8"/>
      <c r="AP741" s="8"/>
      <c r="AQ741" s="8"/>
      <c r="AR741" s="8"/>
      <c r="AS741" s="7"/>
      <c r="AT741" s="7"/>
      <c r="AU741" s="7"/>
      <c r="AV741" s="7"/>
      <c r="AW741" s="7"/>
      <c r="AX741" s="7"/>
      <c r="AY741" s="7"/>
      <c r="AZ741" s="7"/>
      <c r="BA741" s="7"/>
      <c r="BB741" s="7"/>
      <c r="BC741" s="7"/>
      <c r="BD741" s="7"/>
      <c r="BE741" s="7"/>
      <c r="BF741" s="7"/>
      <c r="BG741" s="7"/>
      <c r="BH741" s="7"/>
      <c r="BI741" s="7"/>
      <c r="BJ741" s="7"/>
      <c r="BK741" s="7"/>
      <c r="BL741" s="7"/>
      <c r="BM741" s="7"/>
      <c r="BN741" s="7"/>
    </row>
    <row r="742" spans="4:66" s="5" customFormat="1" ht="13.2" hidden="1">
      <c r="D742" s="43"/>
      <c r="Q742" s="38">
        <f t="shared" si="122"/>
        <v>0</v>
      </c>
      <c r="R742" s="15"/>
      <c r="S742" s="15"/>
      <c r="T742" s="15"/>
      <c r="U742" s="15"/>
      <c r="V742" s="15"/>
      <c r="W742" s="15"/>
      <c r="X742" s="8"/>
      <c r="Y742" s="8"/>
      <c r="Z742" s="8"/>
      <c r="AA742" s="8"/>
      <c r="AB742" s="8"/>
      <c r="AC742" s="8"/>
      <c r="AD742" s="8"/>
      <c r="AE742" s="8"/>
      <c r="AF742" s="8"/>
      <c r="AG742" s="8"/>
      <c r="AH742" s="8"/>
      <c r="AI742" s="8"/>
      <c r="AJ742" s="8"/>
      <c r="AK742" s="8"/>
      <c r="AL742" s="8"/>
      <c r="AM742" s="8"/>
      <c r="AN742" s="8"/>
      <c r="AO742" s="8"/>
      <c r="AP742" s="8"/>
      <c r="AQ742" s="8"/>
      <c r="AR742" s="8"/>
      <c r="AS742" s="7"/>
      <c r="AT742" s="7"/>
      <c r="AU742" s="7"/>
      <c r="AV742" s="7"/>
      <c r="AW742" s="7"/>
      <c r="AX742" s="7"/>
      <c r="AY742" s="7"/>
      <c r="AZ742" s="7"/>
      <c r="BA742" s="7"/>
      <c r="BB742" s="7"/>
      <c r="BC742" s="7"/>
      <c r="BD742" s="7"/>
      <c r="BE742" s="7"/>
      <c r="BF742" s="7"/>
      <c r="BG742" s="7"/>
      <c r="BH742" s="7"/>
      <c r="BI742" s="7"/>
      <c r="BJ742" s="7"/>
      <c r="BK742" s="7"/>
      <c r="BL742" s="7"/>
      <c r="BM742" s="7"/>
      <c r="BN742" s="7"/>
    </row>
    <row r="743" spans="4:66" s="5" customFormat="1" ht="13.2" hidden="1">
      <c r="D743" s="43"/>
      <c r="Q743" s="38">
        <f t="shared" si="122"/>
        <v>0</v>
      </c>
      <c r="R743" s="15"/>
      <c r="S743" s="15"/>
      <c r="T743" s="15"/>
      <c r="U743" s="15"/>
      <c r="V743" s="15"/>
      <c r="W743" s="15"/>
      <c r="X743" s="8"/>
      <c r="Y743" s="8"/>
      <c r="Z743" s="8"/>
      <c r="AA743" s="8"/>
      <c r="AB743" s="8"/>
      <c r="AC743" s="8"/>
      <c r="AD743" s="8"/>
      <c r="AE743" s="8"/>
      <c r="AF743" s="8"/>
      <c r="AG743" s="8"/>
      <c r="AH743" s="8"/>
      <c r="AI743" s="8"/>
      <c r="AJ743" s="8"/>
      <c r="AK743" s="8"/>
      <c r="AL743" s="8"/>
      <c r="AM743" s="8"/>
      <c r="AN743" s="8"/>
      <c r="AO743" s="8"/>
      <c r="AP743" s="8"/>
      <c r="AQ743" s="8"/>
      <c r="AR743" s="8"/>
      <c r="AS743" s="7"/>
      <c r="AT743" s="7"/>
      <c r="AU743" s="7"/>
      <c r="AV743" s="7"/>
      <c r="AW743" s="7"/>
      <c r="AX743" s="7"/>
      <c r="AY743" s="7"/>
      <c r="AZ743" s="7"/>
      <c r="BA743" s="7"/>
      <c r="BB743" s="7"/>
      <c r="BC743" s="7"/>
      <c r="BD743" s="7"/>
      <c r="BE743" s="7"/>
      <c r="BF743" s="7"/>
      <c r="BG743" s="7"/>
      <c r="BH743" s="7"/>
      <c r="BI743" s="7"/>
      <c r="BJ743" s="7"/>
      <c r="BK743" s="7"/>
      <c r="BL743" s="7"/>
      <c r="BM743" s="7"/>
      <c r="BN743" s="7"/>
    </row>
    <row r="744" spans="4:66" s="5" customFormat="1" ht="13.2" hidden="1">
      <c r="D744" s="43"/>
      <c r="Q744" s="38">
        <f t="shared" si="122"/>
        <v>0</v>
      </c>
      <c r="R744" s="15"/>
      <c r="S744" s="15"/>
      <c r="T744" s="15"/>
      <c r="U744" s="15"/>
      <c r="V744" s="15"/>
      <c r="W744" s="15"/>
      <c r="X744" s="8"/>
      <c r="Y744" s="8"/>
      <c r="Z744" s="8"/>
      <c r="AA744" s="8"/>
      <c r="AB744" s="8"/>
      <c r="AC744" s="8"/>
      <c r="AD744" s="8"/>
      <c r="AE744" s="8"/>
      <c r="AF744" s="8"/>
      <c r="AG744" s="8"/>
      <c r="AH744" s="8"/>
      <c r="AI744" s="8"/>
      <c r="AJ744" s="8"/>
      <c r="AK744" s="8"/>
      <c r="AL744" s="8"/>
      <c r="AM744" s="8"/>
      <c r="AN744" s="8"/>
      <c r="AO744" s="8"/>
      <c r="AP744" s="8"/>
      <c r="AQ744" s="8"/>
      <c r="AR744" s="8"/>
      <c r="AS744" s="7"/>
      <c r="AT744" s="7"/>
      <c r="AU744" s="7"/>
      <c r="AV744" s="7"/>
      <c r="AW744" s="7"/>
      <c r="AX744" s="7"/>
      <c r="AY744" s="7"/>
      <c r="AZ744" s="7"/>
      <c r="BA744" s="7"/>
      <c r="BB744" s="7"/>
      <c r="BC744" s="7"/>
      <c r="BD744" s="7"/>
      <c r="BE744" s="7"/>
      <c r="BF744" s="7"/>
      <c r="BG744" s="7"/>
      <c r="BH744" s="7"/>
      <c r="BI744" s="7"/>
      <c r="BJ744" s="7"/>
      <c r="BK744" s="7"/>
      <c r="BL744" s="7"/>
      <c r="BM744" s="7"/>
      <c r="BN744" s="7"/>
    </row>
    <row r="745" spans="4:66" s="5" customFormat="1" ht="13.2" hidden="1">
      <c r="D745" s="43"/>
      <c r="Q745" s="38">
        <f t="shared" si="122"/>
        <v>0</v>
      </c>
      <c r="R745" s="15"/>
      <c r="S745" s="15"/>
      <c r="T745" s="15"/>
      <c r="U745" s="15"/>
      <c r="V745" s="15"/>
      <c r="W745" s="15"/>
      <c r="X745" s="8"/>
      <c r="Y745" s="8"/>
      <c r="Z745" s="8"/>
      <c r="AA745" s="8"/>
      <c r="AB745" s="8"/>
      <c r="AC745" s="8"/>
      <c r="AD745" s="8"/>
      <c r="AE745" s="8"/>
      <c r="AF745" s="8"/>
      <c r="AG745" s="8"/>
      <c r="AH745" s="8"/>
      <c r="AI745" s="8"/>
      <c r="AJ745" s="8"/>
      <c r="AK745" s="8"/>
      <c r="AL745" s="8"/>
      <c r="AM745" s="8"/>
      <c r="AN745" s="8"/>
      <c r="AO745" s="8"/>
      <c r="AP745" s="8"/>
      <c r="AQ745" s="8"/>
      <c r="AR745" s="8"/>
      <c r="AS745" s="7"/>
      <c r="AT745" s="7"/>
      <c r="AU745" s="7"/>
      <c r="AV745" s="7"/>
      <c r="AW745" s="7"/>
      <c r="AX745" s="7"/>
      <c r="AY745" s="7"/>
      <c r="AZ745" s="7"/>
      <c r="BA745" s="7"/>
      <c r="BB745" s="7"/>
      <c r="BC745" s="7"/>
      <c r="BD745" s="7"/>
      <c r="BE745" s="7"/>
      <c r="BF745" s="7"/>
      <c r="BG745" s="7"/>
      <c r="BH745" s="7"/>
      <c r="BI745" s="7"/>
      <c r="BJ745" s="7"/>
      <c r="BK745" s="7"/>
      <c r="BL745" s="7"/>
      <c r="BM745" s="7"/>
      <c r="BN745" s="7"/>
    </row>
    <row r="746" spans="4:66" s="5" customFormat="1" ht="13.2" hidden="1">
      <c r="D746" s="43"/>
      <c r="Q746" s="38">
        <f t="shared" si="122"/>
        <v>0</v>
      </c>
      <c r="R746" s="15"/>
      <c r="S746" s="15"/>
      <c r="T746" s="15"/>
      <c r="U746" s="15"/>
      <c r="V746" s="15"/>
      <c r="W746" s="15"/>
      <c r="X746" s="8"/>
      <c r="Y746" s="8"/>
      <c r="Z746" s="8"/>
      <c r="AA746" s="8"/>
      <c r="AB746" s="8"/>
      <c r="AC746" s="8"/>
      <c r="AD746" s="8"/>
      <c r="AE746" s="8"/>
      <c r="AF746" s="8"/>
      <c r="AG746" s="8"/>
      <c r="AH746" s="8"/>
      <c r="AI746" s="8"/>
      <c r="AJ746" s="8"/>
      <c r="AK746" s="8"/>
      <c r="AL746" s="8"/>
      <c r="AM746" s="8"/>
      <c r="AN746" s="8"/>
      <c r="AO746" s="8"/>
      <c r="AP746" s="8"/>
      <c r="AQ746" s="8"/>
      <c r="AR746" s="8"/>
      <c r="AS746" s="7"/>
      <c r="AT746" s="7"/>
      <c r="AU746" s="7"/>
      <c r="AV746" s="7"/>
      <c r="AW746" s="7"/>
      <c r="AX746" s="7"/>
      <c r="AY746" s="7"/>
      <c r="AZ746" s="7"/>
      <c r="BA746" s="7"/>
      <c r="BB746" s="7"/>
      <c r="BC746" s="7"/>
      <c r="BD746" s="7"/>
      <c r="BE746" s="7"/>
      <c r="BF746" s="7"/>
      <c r="BG746" s="7"/>
      <c r="BH746" s="7"/>
      <c r="BI746" s="7"/>
      <c r="BJ746" s="7"/>
      <c r="BK746" s="7"/>
      <c r="BL746" s="7"/>
      <c r="BM746" s="7"/>
      <c r="BN746" s="7"/>
    </row>
    <row r="747" spans="4:66" s="5" customFormat="1" ht="13.2" hidden="1">
      <c r="D747" s="43"/>
      <c r="Q747" s="38">
        <f t="shared" si="122"/>
        <v>0</v>
      </c>
      <c r="R747" s="15"/>
      <c r="S747" s="15"/>
      <c r="T747" s="15"/>
      <c r="U747" s="15"/>
      <c r="V747" s="15"/>
      <c r="W747" s="15"/>
      <c r="X747" s="8"/>
      <c r="Y747" s="8"/>
      <c r="Z747" s="8"/>
      <c r="AA747" s="8"/>
      <c r="AB747" s="8"/>
      <c r="AC747" s="8"/>
      <c r="AD747" s="8"/>
      <c r="AE747" s="8"/>
      <c r="AF747" s="8"/>
      <c r="AG747" s="8"/>
      <c r="AH747" s="8"/>
      <c r="AI747" s="8"/>
      <c r="AJ747" s="8"/>
      <c r="AK747" s="8"/>
      <c r="AL747" s="8"/>
      <c r="AM747" s="8"/>
      <c r="AN747" s="8"/>
      <c r="AO747" s="8"/>
      <c r="AP747" s="8"/>
      <c r="AQ747" s="8"/>
      <c r="AR747" s="8"/>
      <c r="AS747" s="7"/>
      <c r="AT747" s="7"/>
      <c r="AU747" s="7"/>
      <c r="AV747" s="7"/>
      <c r="AW747" s="7"/>
      <c r="AX747" s="7"/>
      <c r="AY747" s="7"/>
      <c r="AZ747" s="7"/>
      <c r="BA747" s="7"/>
      <c r="BB747" s="7"/>
      <c r="BC747" s="7"/>
      <c r="BD747" s="7"/>
      <c r="BE747" s="7"/>
      <c r="BF747" s="7"/>
      <c r="BG747" s="7"/>
      <c r="BH747" s="7"/>
      <c r="BI747" s="7"/>
      <c r="BJ747" s="7"/>
      <c r="BK747" s="7"/>
      <c r="BL747" s="7"/>
      <c r="BM747" s="7"/>
      <c r="BN747" s="7"/>
    </row>
    <row r="748" spans="4:66" s="5" customFormat="1" ht="13.2" hidden="1">
      <c r="D748" s="43"/>
      <c r="Q748" s="38">
        <f t="shared" si="122"/>
        <v>0</v>
      </c>
      <c r="R748" s="15"/>
      <c r="S748" s="15"/>
      <c r="T748" s="15"/>
      <c r="U748" s="15"/>
      <c r="V748" s="15"/>
      <c r="W748" s="15"/>
      <c r="X748" s="8"/>
      <c r="Y748" s="8"/>
      <c r="Z748" s="8"/>
      <c r="AA748" s="8"/>
      <c r="AB748" s="8"/>
      <c r="AC748" s="8"/>
      <c r="AD748" s="8"/>
      <c r="AE748" s="8"/>
      <c r="AF748" s="8"/>
      <c r="AG748" s="8"/>
      <c r="AH748" s="8"/>
      <c r="AI748" s="8"/>
      <c r="AJ748" s="8"/>
      <c r="AK748" s="8"/>
      <c r="AL748" s="8"/>
      <c r="AM748" s="8"/>
      <c r="AN748" s="8"/>
      <c r="AO748" s="8"/>
      <c r="AP748" s="8"/>
      <c r="AQ748" s="8"/>
      <c r="AR748" s="8"/>
      <c r="AS748" s="7"/>
      <c r="AT748" s="7"/>
      <c r="AU748" s="7"/>
      <c r="AV748" s="7"/>
      <c r="AW748" s="7"/>
      <c r="AX748" s="7"/>
      <c r="AY748" s="7"/>
      <c r="AZ748" s="7"/>
      <c r="BA748" s="7"/>
      <c r="BB748" s="7"/>
      <c r="BC748" s="7"/>
      <c r="BD748" s="7"/>
      <c r="BE748" s="7"/>
      <c r="BF748" s="7"/>
      <c r="BG748" s="7"/>
      <c r="BH748" s="7"/>
      <c r="BI748" s="7"/>
      <c r="BJ748" s="7"/>
      <c r="BK748" s="7"/>
      <c r="BL748" s="7"/>
      <c r="BM748" s="7"/>
      <c r="BN748" s="7"/>
    </row>
    <row r="749" spans="4:66" s="5" customFormat="1" ht="13.2" hidden="1">
      <c r="D749" s="43"/>
      <c r="Q749" s="38">
        <f t="shared" si="122"/>
        <v>0</v>
      </c>
      <c r="R749" s="15"/>
      <c r="S749" s="15"/>
      <c r="T749" s="15"/>
      <c r="U749" s="15"/>
      <c r="V749" s="15"/>
      <c r="W749" s="15"/>
      <c r="X749" s="8"/>
      <c r="Y749" s="8"/>
      <c r="Z749" s="8"/>
      <c r="AA749" s="8"/>
      <c r="AB749" s="8"/>
      <c r="AC749" s="8"/>
      <c r="AD749" s="8"/>
      <c r="AE749" s="8"/>
      <c r="AF749" s="8"/>
      <c r="AG749" s="8"/>
      <c r="AH749" s="8"/>
      <c r="AI749" s="8"/>
      <c r="AJ749" s="8"/>
      <c r="AK749" s="8"/>
      <c r="AL749" s="8"/>
      <c r="AM749" s="8"/>
      <c r="AN749" s="8"/>
      <c r="AO749" s="8"/>
      <c r="AP749" s="8"/>
      <c r="AQ749" s="8"/>
      <c r="AR749" s="8"/>
      <c r="AS749" s="7"/>
      <c r="AT749" s="7"/>
      <c r="AU749" s="7"/>
      <c r="AV749" s="7"/>
      <c r="AW749" s="7"/>
      <c r="AX749" s="7"/>
      <c r="AY749" s="7"/>
      <c r="AZ749" s="7"/>
      <c r="BA749" s="7"/>
      <c r="BB749" s="7"/>
      <c r="BC749" s="7"/>
      <c r="BD749" s="7"/>
      <c r="BE749" s="7"/>
      <c r="BF749" s="7"/>
      <c r="BG749" s="7"/>
      <c r="BH749" s="7"/>
      <c r="BI749" s="7"/>
      <c r="BJ749" s="7"/>
      <c r="BK749" s="7"/>
      <c r="BL749" s="7"/>
      <c r="BM749" s="7"/>
      <c r="BN749" s="7"/>
    </row>
    <row r="750" spans="4:66" s="5" customFormat="1" ht="13.2" hidden="1">
      <c r="D750" s="43"/>
      <c r="Q750" s="38">
        <f t="shared" si="122"/>
        <v>0</v>
      </c>
      <c r="R750" s="15"/>
      <c r="S750" s="15"/>
      <c r="T750" s="15"/>
      <c r="U750" s="15"/>
      <c r="V750" s="15"/>
      <c r="W750" s="15"/>
      <c r="X750" s="8"/>
      <c r="Y750" s="8"/>
      <c r="Z750" s="8"/>
      <c r="AA750" s="8"/>
      <c r="AB750" s="8"/>
      <c r="AC750" s="8"/>
      <c r="AD750" s="8"/>
      <c r="AE750" s="8"/>
      <c r="AF750" s="8"/>
      <c r="AG750" s="8"/>
      <c r="AH750" s="8"/>
      <c r="AI750" s="8"/>
      <c r="AJ750" s="8"/>
      <c r="AK750" s="8"/>
      <c r="AL750" s="8"/>
      <c r="AM750" s="8"/>
      <c r="AN750" s="8"/>
      <c r="AO750" s="8"/>
      <c r="AP750" s="8"/>
      <c r="AQ750" s="8"/>
      <c r="AR750" s="8"/>
      <c r="AS750" s="7"/>
      <c r="AT750" s="7"/>
      <c r="AU750" s="7"/>
      <c r="AV750" s="7"/>
      <c r="AW750" s="7"/>
      <c r="AX750" s="7"/>
      <c r="AY750" s="7"/>
      <c r="AZ750" s="7"/>
      <c r="BA750" s="7"/>
      <c r="BB750" s="7"/>
      <c r="BC750" s="7"/>
      <c r="BD750" s="7"/>
      <c r="BE750" s="7"/>
      <c r="BF750" s="7"/>
      <c r="BG750" s="7"/>
      <c r="BH750" s="7"/>
      <c r="BI750" s="7"/>
      <c r="BJ750" s="7"/>
      <c r="BK750" s="7"/>
      <c r="BL750" s="7"/>
      <c r="BM750" s="7"/>
      <c r="BN750" s="7"/>
    </row>
    <row r="751" spans="4:66" s="5" customFormat="1" ht="13.2" hidden="1">
      <c r="D751" s="43"/>
      <c r="Q751" s="38">
        <f t="shared" si="122"/>
        <v>0</v>
      </c>
      <c r="R751" s="15"/>
      <c r="S751" s="15"/>
      <c r="T751" s="15"/>
      <c r="U751" s="15"/>
      <c r="V751" s="15"/>
      <c r="W751" s="15"/>
      <c r="X751" s="8"/>
      <c r="Y751" s="8"/>
      <c r="Z751" s="8"/>
      <c r="AA751" s="8"/>
      <c r="AB751" s="8"/>
      <c r="AC751" s="8"/>
      <c r="AD751" s="8"/>
      <c r="AE751" s="8"/>
      <c r="AF751" s="8"/>
      <c r="AG751" s="8"/>
      <c r="AH751" s="8"/>
      <c r="AI751" s="8"/>
      <c r="AJ751" s="8"/>
      <c r="AK751" s="8"/>
      <c r="AL751" s="8"/>
      <c r="AM751" s="8"/>
      <c r="AN751" s="8"/>
      <c r="AO751" s="8"/>
      <c r="AP751" s="8"/>
      <c r="AQ751" s="8"/>
      <c r="AR751" s="8"/>
      <c r="AS751" s="7"/>
      <c r="AT751" s="7"/>
      <c r="AU751" s="7"/>
      <c r="AV751" s="7"/>
      <c r="AW751" s="7"/>
      <c r="AX751" s="7"/>
      <c r="AY751" s="7"/>
      <c r="AZ751" s="7"/>
      <c r="BA751" s="7"/>
      <c r="BB751" s="7"/>
      <c r="BC751" s="7"/>
      <c r="BD751" s="7"/>
      <c r="BE751" s="7"/>
      <c r="BF751" s="7"/>
      <c r="BG751" s="7"/>
      <c r="BH751" s="7"/>
      <c r="BI751" s="7"/>
      <c r="BJ751" s="7"/>
      <c r="BK751" s="7"/>
      <c r="BL751" s="7"/>
      <c r="BM751" s="7"/>
      <c r="BN751" s="7"/>
    </row>
    <row r="752" spans="4:66" s="5" customFormat="1" ht="13.2" hidden="1">
      <c r="D752" s="43"/>
      <c r="Q752" s="38">
        <f t="shared" si="122"/>
        <v>0</v>
      </c>
      <c r="R752" s="15"/>
      <c r="S752" s="15"/>
      <c r="T752" s="15"/>
      <c r="U752" s="15"/>
      <c r="V752" s="15"/>
      <c r="W752" s="15"/>
      <c r="X752" s="8"/>
      <c r="Y752" s="8"/>
      <c r="Z752" s="8"/>
      <c r="AA752" s="8"/>
      <c r="AB752" s="8"/>
      <c r="AC752" s="8"/>
      <c r="AD752" s="8"/>
      <c r="AE752" s="8"/>
      <c r="AF752" s="8"/>
      <c r="AG752" s="8"/>
      <c r="AH752" s="8"/>
      <c r="AI752" s="8"/>
      <c r="AJ752" s="8"/>
      <c r="AK752" s="8"/>
      <c r="AL752" s="8"/>
      <c r="AM752" s="8"/>
      <c r="AN752" s="8"/>
      <c r="AO752" s="8"/>
      <c r="AP752" s="8"/>
      <c r="AQ752" s="8"/>
      <c r="AR752" s="8"/>
      <c r="AS752" s="7"/>
      <c r="AT752" s="7"/>
      <c r="AU752" s="7"/>
      <c r="AV752" s="7"/>
      <c r="AW752" s="7"/>
      <c r="AX752" s="7"/>
      <c r="AY752" s="7"/>
      <c r="AZ752" s="7"/>
      <c r="BA752" s="7"/>
      <c r="BB752" s="7"/>
      <c r="BC752" s="7"/>
      <c r="BD752" s="7"/>
      <c r="BE752" s="7"/>
      <c r="BF752" s="7"/>
      <c r="BG752" s="7"/>
      <c r="BH752" s="7"/>
      <c r="BI752" s="7"/>
      <c r="BJ752" s="7"/>
      <c r="BK752" s="7"/>
      <c r="BL752" s="7"/>
      <c r="BM752" s="7"/>
      <c r="BN752" s="7"/>
    </row>
    <row r="753" spans="4:66" s="5" customFormat="1" ht="13.2" hidden="1">
      <c r="D753" s="43"/>
      <c r="Q753" s="38">
        <f t="shared" si="122"/>
        <v>0</v>
      </c>
      <c r="R753" s="15"/>
      <c r="S753" s="15"/>
      <c r="T753" s="15"/>
      <c r="U753" s="15"/>
      <c r="V753" s="15"/>
      <c r="W753" s="15"/>
      <c r="X753" s="8"/>
      <c r="Y753" s="8"/>
      <c r="Z753" s="8"/>
      <c r="AA753" s="8"/>
      <c r="AB753" s="8"/>
      <c r="AC753" s="8"/>
      <c r="AD753" s="8"/>
      <c r="AE753" s="8"/>
      <c r="AF753" s="8"/>
      <c r="AG753" s="8"/>
      <c r="AH753" s="8"/>
      <c r="AI753" s="8"/>
      <c r="AJ753" s="8"/>
      <c r="AK753" s="8"/>
      <c r="AL753" s="8"/>
      <c r="AM753" s="8"/>
      <c r="AN753" s="8"/>
      <c r="AO753" s="8"/>
      <c r="AP753" s="8"/>
      <c r="AQ753" s="8"/>
      <c r="AR753" s="8"/>
      <c r="AS753" s="7"/>
      <c r="AT753" s="7"/>
      <c r="AU753" s="7"/>
      <c r="AV753" s="7"/>
      <c r="AW753" s="7"/>
      <c r="AX753" s="7"/>
      <c r="AY753" s="7"/>
      <c r="AZ753" s="7"/>
      <c r="BA753" s="7"/>
      <c r="BB753" s="7"/>
      <c r="BC753" s="7"/>
      <c r="BD753" s="7"/>
      <c r="BE753" s="7"/>
      <c r="BF753" s="7"/>
      <c r="BG753" s="7"/>
      <c r="BH753" s="7"/>
      <c r="BI753" s="7"/>
      <c r="BJ753" s="7"/>
      <c r="BK753" s="7"/>
      <c r="BL753" s="7"/>
      <c r="BM753" s="7"/>
      <c r="BN753" s="7"/>
    </row>
    <row r="754" spans="4:66" s="5" customFormat="1" ht="13.2" hidden="1">
      <c r="D754" s="43"/>
      <c r="Q754" s="38">
        <f t="shared" si="122"/>
        <v>0</v>
      </c>
      <c r="R754" s="15"/>
      <c r="S754" s="15"/>
      <c r="T754" s="15"/>
      <c r="U754" s="15"/>
      <c r="V754" s="15"/>
      <c r="W754" s="15"/>
      <c r="X754" s="8"/>
      <c r="Y754" s="8"/>
      <c r="Z754" s="8"/>
      <c r="AA754" s="8"/>
      <c r="AB754" s="8"/>
      <c r="AC754" s="8"/>
      <c r="AD754" s="8"/>
      <c r="AE754" s="8"/>
      <c r="AF754" s="8"/>
      <c r="AG754" s="8"/>
      <c r="AH754" s="8"/>
      <c r="AI754" s="8"/>
      <c r="AJ754" s="8"/>
      <c r="AK754" s="8"/>
      <c r="AL754" s="8"/>
      <c r="AM754" s="8"/>
      <c r="AN754" s="8"/>
      <c r="AO754" s="8"/>
      <c r="AP754" s="8"/>
      <c r="AQ754" s="8"/>
      <c r="AR754" s="8"/>
      <c r="AS754" s="7"/>
      <c r="AT754" s="7"/>
      <c r="AU754" s="7"/>
      <c r="AV754" s="7"/>
      <c r="AW754" s="7"/>
      <c r="AX754" s="7"/>
      <c r="AY754" s="7"/>
      <c r="AZ754" s="7"/>
      <c r="BA754" s="7"/>
      <c r="BB754" s="7"/>
      <c r="BC754" s="7"/>
      <c r="BD754" s="7"/>
      <c r="BE754" s="7"/>
      <c r="BF754" s="7"/>
      <c r="BG754" s="7"/>
      <c r="BH754" s="7"/>
      <c r="BI754" s="7"/>
      <c r="BJ754" s="7"/>
      <c r="BK754" s="7"/>
      <c r="BL754" s="7"/>
      <c r="BM754" s="7"/>
      <c r="BN754" s="7"/>
    </row>
    <row r="755" spans="4:66" s="5" customFormat="1" ht="13.2" hidden="1">
      <c r="D755" s="43"/>
      <c r="Q755" s="38">
        <f t="shared" si="122"/>
        <v>0</v>
      </c>
      <c r="R755" s="15"/>
      <c r="S755" s="15"/>
      <c r="T755" s="15"/>
      <c r="U755" s="15"/>
      <c r="V755" s="15"/>
      <c r="W755" s="15"/>
      <c r="X755" s="8"/>
      <c r="Y755" s="8"/>
      <c r="Z755" s="8"/>
      <c r="AA755" s="8"/>
      <c r="AB755" s="8"/>
      <c r="AC755" s="8"/>
      <c r="AD755" s="8"/>
      <c r="AE755" s="8"/>
      <c r="AF755" s="8"/>
      <c r="AG755" s="8"/>
      <c r="AH755" s="8"/>
      <c r="AI755" s="8"/>
      <c r="AJ755" s="8"/>
      <c r="AK755" s="8"/>
      <c r="AL755" s="8"/>
      <c r="AM755" s="8"/>
      <c r="AN755" s="8"/>
      <c r="AO755" s="8"/>
      <c r="AP755" s="8"/>
      <c r="AQ755" s="8"/>
      <c r="AR755" s="8"/>
      <c r="AS755" s="7"/>
      <c r="AT755" s="7"/>
      <c r="AU755" s="7"/>
      <c r="AV755" s="7"/>
      <c r="AW755" s="7"/>
      <c r="AX755" s="7"/>
      <c r="AY755" s="7"/>
      <c r="AZ755" s="7"/>
      <c r="BA755" s="7"/>
      <c r="BB755" s="7"/>
      <c r="BC755" s="7"/>
      <c r="BD755" s="7"/>
      <c r="BE755" s="7"/>
      <c r="BF755" s="7"/>
      <c r="BG755" s="7"/>
      <c r="BH755" s="7"/>
      <c r="BI755" s="7"/>
      <c r="BJ755" s="7"/>
      <c r="BK755" s="7"/>
      <c r="BL755" s="7"/>
      <c r="BM755" s="7"/>
      <c r="BN755" s="7"/>
    </row>
    <row r="756" spans="4:66" s="5" customFormat="1" ht="13.2" hidden="1">
      <c r="D756" s="43"/>
      <c r="Q756" s="38">
        <f t="shared" si="122"/>
        <v>0</v>
      </c>
      <c r="R756" s="15"/>
      <c r="S756" s="15"/>
      <c r="T756" s="15"/>
      <c r="U756" s="15"/>
      <c r="V756" s="15"/>
      <c r="W756" s="15"/>
      <c r="X756" s="8"/>
      <c r="Y756" s="8"/>
      <c r="Z756" s="8"/>
      <c r="AA756" s="8"/>
      <c r="AB756" s="8"/>
      <c r="AC756" s="8"/>
      <c r="AD756" s="8"/>
      <c r="AE756" s="8"/>
      <c r="AF756" s="8"/>
      <c r="AG756" s="8"/>
      <c r="AH756" s="8"/>
      <c r="AI756" s="8"/>
      <c r="AJ756" s="8"/>
      <c r="AK756" s="8"/>
      <c r="AL756" s="8"/>
      <c r="AM756" s="8"/>
      <c r="AN756" s="8"/>
      <c r="AO756" s="8"/>
      <c r="AP756" s="8"/>
      <c r="AQ756" s="8"/>
      <c r="AR756" s="8"/>
      <c r="AS756" s="7"/>
      <c r="AT756" s="7"/>
      <c r="AU756" s="7"/>
      <c r="AV756" s="7"/>
      <c r="AW756" s="7"/>
      <c r="AX756" s="7"/>
      <c r="AY756" s="7"/>
      <c r="AZ756" s="7"/>
      <c r="BA756" s="7"/>
      <c r="BB756" s="7"/>
      <c r="BC756" s="7"/>
      <c r="BD756" s="7"/>
      <c r="BE756" s="7"/>
      <c r="BF756" s="7"/>
      <c r="BG756" s="7"/>
      <c r="BH756" s="7"/>
      <c r="BI756" s="7"/>
      <c r="BJ756" s="7"/>
      <c r="BK756" s="7"/>
      <c r="BL756" s="7"/>
      <c r="BM756" s="7"/>
      <c r="BN756" s="7"/>
    </row>
    <row r="757" spans="4:66" s="5" customFormat="1" ht="13.2" hidden="1">
      <c r="D757" s="43"/>
      <c r="Q757" s="38">
        <f t="shared" si="122"/>
        <v>0</v>
      </c>
      <c r="R757" s="15"/>
      <c r="S757" s="15"/>
      <c r="T757" s="15"/>
      <c r="U757" s="15"/>
      <c r="V757" s="15"/>
      <c r="W757" s="15"/>
      <c r="X757" s="8"/>
      <c r="Y757" s="8"/>
      <c r="Z757" s="8"/>
      <c r="AA757" s="8"/>
      <c r="AB757" s="8"/>
      <c r="AC757" s="8"/>
      <c r="AD757" s="8"/>
      <c r="AE757" s="8"/>
      <c r="AF757" s="8"/>
      <c r="AG757" s="8"/>
      <c r="AH757" s="8"/>
      <c r="AI757" s="8"/>
      <c r="AJ757" s="8"/>
      <c r="AK757" s="8"/>
      <c r="AL757" s="8"/>
      <c r="AM757" s="8"/>
      <c r="AN757" s="8"/>
      <c r="AO757" s="8"/>
      <c r="AP757" s="8"/>
      <c r="AQ757" s="8"/>
      <c r="AR757" s="8"/>
      <c r="AS757" s="7"/>
      <c r="AT757" s="7"/>
      <c r="AU757" s="7"/>
      <c r="AV757" s="7"/>
      <c r="AW757" s="7"/>
      <c r="AX757" s="7"/>
      <c r="AY757" s="7"/>
      <c r="AZ757" s="7"/>
      <c r="BA757" s="7"/>
      <c r="BB757" s="7"/>
      <c r="BC757" s="7"/>
      <c r="BD757" s="7"/>
      <c r="BE757" s="7"/>
      <c r="BF757" s="7"/>
      <c r="BG757" s="7"/>
      <c r="BH757" s="7"/>
      <c r="BI757" s="7"/>
      <c r="BJ757" s="7"/>
      <c r="BK757" s="7"/>
      <c r="BL757" s="7"/>
      <c r="BM757" s="7"/>
      <c r="BN757" s="7"/>
    </row>
    <row r="758" spans="4:66" s="5" customFormat="1" ht="13.2" hidden="1">
      <c r="D758" s="43"/>
      <c r="Q758" s="38">
        <f t="shared" si="122"/>
        <v>0</v>
      </c>
      <c r="R758" s="15"/>
      <c r="S758" s="15"/>
      <c r="T758" s="15"/>
      <c r="U758" s="15"/>
      <c r="V758" s="15"/>
      <c r="W758" s="15"/>
      <c r="X758" s="8"/>
      <c r="Y758" s="8"/>
      <c r="Z758" s="8"/>
      <c r="AA758" s="8"/>
      <c r="AB758" s="8"/>
      <c r="AC758" s="8"/>
      <c r="AD758" s="8"/>
      <c r="AE758" s="8"/>
      <c r="AF758" s="8"/>
      <c r="AG758" s="8"/>
      <c r="AH758" s="8"/>
      <c r="AI758" s="8"/>
      <c r="AJ758" s="8"/>
      <c r="AK758" s="8"/>
      <c r="AL758" s="8"/>
      <c r="AM758" s="8"/>
      <c r="AN758" s="8"/>
      <c r="AO758" s="8"/>
      <c r="AP758" s="8"/>
      <c r="AQ758" s="8"/>
      <c r="AR758" s="8"/>
      <c r="AS758" s="7"/>
      <c r="AT758" s="7"/>
      <c r="AU758" s="7"/>
      <c r="AV758" s="7"/>
      <c r="AW758" s="7"/>
      <c r="AX758" s="7"/>
      <c r="AY758" s="7"/>
      <c r="AZ758" s="7"/>
      <c r="BA758" s="7"/>
      <c r="BB758" s="7"/>
      <c r="BC758" s="7"/>
      <c r="BD758" s="7"/>
      <c r="BE758" s="7"/>
      <c r="BF758" s="7"/>
      <c r="BG758" s="7"/>
      <c r="BH758" s="7"/>
      <c r="BI758" s="7"/>
      <c r="BJ758" s="7"/>
      <c r="BK758" s="7"/>
      <c r="BL758" s="7"/>
      <c r="BM758" s="7"/>
      <c r="BN758" s="7"/>
    </row>
    <row r="759" spans="4:66" s="5" customFormat="1" ht="13.2" hidden="1">
      <c r="D759" s="43"/>
      <c r="Q759" s="38">
        <f t="shared" si="122"/>
        <v>0</v>
      </c>
      <c r="R759" s="15"/>
      <c r="S759" s="15"/>
      <c r="T759" s="15"/>
      <c r="U759" s="15"/>
      <c r="V759" s="15"/>
      <c r="W759" s="15"/>
      <c r="X759" s="8"/>
      <c r="Y759" s="8"/>
      <c r="Z759" s="8"/>
      <c r="AA759" s="8"/>
      <c r="AB759" s="8"/>
      <c r="AC759" s="8"/>
      <c r="AD759" s="8"/>
      <c r="AE759" s="8"/>
      <c r="AF759" s="8"/>
      <c r="AG759" s="8"/>
      <c r="AH759" s="8"/>
      <c r="AI759" s="8"/>
      <c r="AJ759" s="8"/>
      <c r="AK759" s="8"/>
      <c r="AL759" s="8"/>
      <c r="AM759" s="8"/>
      <c r="AN759" s="8"/>
      <c r="AO759" s="8"/>
      <c r="AP759" s="8"/>
      <c r="AQ759" s="8"/>
      <c r="AR759" s="8"/>
      <c r="AS759" s="7"/>
      <c r="AT759" s="7"/>
      <c r="AU759" s="7"/>
      <c r="AV759" s="7"/>
      <c r="AW759" s="7"/>
      <c r="AX759" s="7"/>
      <c r="AY759" s="7"/>
      <c r="AZ759" s="7"/>
      <c r="BA759" s="7"/>
      <c r="BB759" s="7"/>
      <c r="BC759" s="7"/>
      <c r="BD759" s="7"/>
      <c r="BE759" s="7"/>
      <c r="BF759" s="7"/>
      <c r="BG759" s="7"/>
      <c r="BH759" s="7"/>
      <c r="BI759" s="7"/>
      <c r="BJ759" s="7"/>
      <c r="BK759" s="7"/>
      <c r="BL759" s="7"/>
      <c r="BM759" s="7"/>
      <c r="BN759" s="7"/>
    </row>
    <row r="760" spans="4:66" s="5" customFormat="1" ht="13.2" hidden="1">
      <c r="D760" s="43"/>
      <c r="Q760" s="38">
        <f t="shared" si="122"/>
        <v>0</v>
      </c>
      <c r="R760" s="15"/>
      <c r="S760" s="15"/>
      <c r="T760" s="15"/>
      <c r="U760" s="15"/>
      <c r="V760" s="15"/>
      <c r="W760" s="15"/>
      <c r="X760" s="8"/>
      <c r="Y760" s="8"/>
      <c r="Z760" s="8"/>
      <c r="AA760" s="8"/>
      <c r="AB760" s="8"/>
      <c r="AC760" s="8"/>
      <c r="AD760" s="8"/>
      <c r="AE760" s="8"/>
      <c r="AF760" s="8"/>
      <c r="AG760" s="8"/>
      <c r="AH760" s="8"/>
      <c r="AI760" s="8"/>
      <c r="AJ760" s="8"/>
      <c r="AK760" s="8"/>
      <c r="AL760" s="8"/>
      <c r="AM760" s="8"/>
      <c r="AN760" s="8"/>
      <c r="AO760" s="8"/>
      <c r="AP760" s="8"/>
      <c r="AQ760" s="8"/>
      <c r="AR760" s="8"/>
      <c r="AS760" s="7"/>
      <c r="AT760" s="7"/>
      <c r="AU760" s="7"/>
      <c r="AV760" s="7"/>
      <c r="AW760" s="7"/>
      <c r="AX760" s="7"/>
      <c r="AY760" s="7"/>
      <c r="AZ760" s="7"/>
      <c r="BA760" s="7"/>
      <c r="BB760" s="7"/>
      <c r="BC760" s="7"/>
      <c r="BD760" s="7"/>
      <c r="BE760" s="7"/>
      <c r="BF760" s="7"/>
      <c r="BG760" s="7"/>
      <c r="BH760" s="7"/>
      <c r="BI760" s="7"/>
      <c r="BJ760" s="7"/>
      <c r="BK760" s="7"/>
      <c r="BL760" s="7"/>
      <c r="BM760" s="7"/>
      <c r="BN760" s="7"/>
    </row>
    <row r="761" spans="4:66" s="5" customFormat="1" ht="13.2" hidden="1">
      <c r="D761" s="43"/>
      <c r="Q761" s="38">
        <f t="shared" si="122"/>
        <v>0</v>
      </c>
      <c r="R761" s="15"/>
      <c r="S761" s="15"/>
      <c r="T761" s="15"/>
      <c r="U761" s="15"/>
      <c r="V761" s="15"/>
      <c r="W761" s="15"/>
      <c r="X761" s="8"/>
      <c r="Y761" s="8"/>
      <c r="Z761" s="8"/>
      <c r="AA761" s="8"/>
      <c r="AB761" s="8"/>
      <c r="AC761" s="8"/>
      <c r="AD761" s="8"/>
      <c r="AE761" s="8"/>
      <c r="AF761" s="8"/>
      <c r="AG761" s="8"/>
      <c r="AH761" s="8"/>
      <c r="AI761" s="8"/>
      <c r="AJ761" s="8"/>
      <c r="AK761" s="8"/>
      <c r="AL761" s="8"/>
      <c r="AM761" s="8"/>
      <c r="AN761" s="8"/>
      <c r="AO761" s="8"/>
      <c r="AP761" s="8"/>
      <c r="AQ761" s="8"/>
      <c r="AR761" s="8"/>
      <c r="AS761" s="7"/>
      <c r="AT761" s="7"/>
      <c r="AU761" s="7"/>
      <c r="AV761" s="7"/>
      <c r="AW761" s="7"/>
      <c r="AX761" s="7"/>
      <c r="AY761" s="7"/>
      <c r="AZ761" s="7"/>
      <c r="BA761" s="7"/>
      <c r="BB761" s="7"/>
      <c r="BC761" s="7"/>
      <c r="BD761" s="7"/>
      <c r="BE761" s="7"/>
      <c r="BF761" s="7"/>
      <c r="BG761" s="7"/>
      <c r="BH761" s="7"/>
      <c r="BI761" s="7"/>
      <c r="BJ761" s="7"/>
      <c r="BK761" s="7"/>
      <c r="BL761" s="7"/>
      <c r="BM761" s="7"/>
      <c r="BN761" s="7"/>
    </row>
    <row r="762" spans="4:66" s="5" customFormat="1" ht="13.2" hidden="1">
      <c r="D762" s="43"/>
      <c r="Q762" s="38">
        <f t="shared" si="122"/>
        <v>0</v>
      </c>
      <c r="R762" s="15"/>
      <c r="S762" s="15"/>
      <c r="T762" s="15"/>
      <c r="U762" s="15"/>
      <c r="V762" s="15"/>
      <c r="W762" s="15"/>
      <c r="X762" s="8"/>
      <c r="Y762" s="8"/>
      <c r="Z762" s="8"/>
      <c r="AA762" s="8"/>
      <c r="AB762" s="8"/>
      <c r="AC762" s="8"/>
      <c r="AD762" s="8"/>
      <c r="AE762" s="8"/>
      <c r="AF762" s="8"/>
      <c r="AG762" s="8"/>
      <c r="AH762" s="8"/>
      <c r="AI762" s="8"/>
      <c r="AJ762" s="8"/>
      <c r="AK762" s="8"/>
      <c r="AL762" s="8"/>
      <c r="AM762" s="8"/>
      <c r="AN762" s="8"/>
      <c r="AO762" s="8"/>
      <c r="AP762" s="8"/>
      <c r="AQ762" s="8"/>
      <c r="AR762" s="8"/>
      <c r="AS762" s="7"/>
      <c r="AT762" s="7"/>
      <c r="AU762" s="7"/>
      <c r="AV762" s="7"/>
      <c r="AW762" s="7"/>
      <c r="AX762" s="7"/>
      <c r="AY762" s="7"/>
      <c r="AZ762" s="7"/>
      <c r="BA762" s="7"/>
      <c r="BB762" s="7"/>
      <c r="BC762" s="7"/>
      <c r="BD762" s="7"/>
      <c r="BE762" s="7"/>
      <c r="BF762" s="7"/>
      <c r="BG762" s="7"/>
      <c r="BH762" s="7"/>
      <c r="BI762" s="7"/>
      <c r="BJ762" s="7"/>
      <c r="BK762" s="7"/>
      <c r="BL762" s="7"/>
      <c r="BM762" s="7"/>
      <c r="BN762" s="7"/>
    </row>
    <row r="763" spans="4:66" s="5" customFormat="1" ht="13.2" hidden="1">
      <c r="D763" s="43"/>
      <c r="Q763" s="38">
        <f t="shared" ref="Q763:Q824" si="123">+P763</f>
        <v>0</v>
      </c>
      <c r="R763" s="15"/>
      <c r="S763" s="15"/>
      <c r="T763" s="15"/>
      <c r="U763" s="15"/>
      <c r="V763" s="15"/>
      <c r="W763" s="15"/>
      <c r="X763" s="8"/>
      <c r="Y763" s="8"/>
      <c r="Z763" s="8"/>
      <c r="AA763" s="8"/>
      <c r="AB763" s="8"/>
      <c r="AC763" s="8"/>
      <c r="AD763" s="8"/>
      <c r="AE763" s="8"/>
      <c r="AF763" s="8"/>
      <c r="AG763" s="8"/>
      <c r="AH763" s="8"/>
      <c r="AI763" s="8"/>
      <c r="AJ763" s="8"/>
      <c r="AK763" s="8"/>
      <c r="AL763" s="8"/>
      <c r="AM763" s="8"/>
      <c r="AN763" s="8"/>
      <c r="AO763" s="8"/>
      <c r="AP763" s="8"/>
      <c r="AQ763" s="8"/>
      <c r="AR763" s="8"/>
      <c r="AS763" s="7"/>
      <c r="AT763" s="7"/>
      <c r="AU763" s="7"/>
      <c r="AV763" s="7"/>
      <c r="AW763" s="7"/>
      <c r="AX763" s="7"/>
      <c r="AY763" s="7"/>
      <c r="AZ763" s="7"/>
      <c r="BA763" s="7"/>
      <c r="BB763" s="7"/>
      <c r="BC763" s="7"/>
      <c r="BD763" s="7"/>
      <c r="BE763" s="7"/>
      <c r="BF763" s="7"/>
      <c r="BG763" s="7"/>
      <c r="BH763" s="7"/>
      <c r="BI763" s="7"/>
      <c r="BJ763" s="7"/>
      <c r="BK763" s="7"/>
      <c r="BL763" s="7"/>
      <c r="BM763" s="7"/>
      <c r="BN763" s="7"/>
    </row>
    <row r="764" spans="4:66" s="5" customFormat="1" ht="13.2" hidden="1">
      <c r="D764" s="43"/>
      <c r="Q764" s="38">
        <f t="shared" si="123"/>
        <v>0</v>
      </c>
      <c r="R764" s="15"/>
      <c r="S764" s="15"/>
      <c r="T764" s="15"/>
      <c r="U764" s="15"/>
      <c r="V764" s="15"/>
      <c r="W764" s="15"/>
      <c r="X764" s="8"/>
      <c r="Y764" s="8"/>
      <c r="Z764" s="8"/>
      <c r="AA764" s="8"/>
      <c r="AB764" s="8"/>
      <c r="AC764" s="8"/>
      <c r="AD764" s="8"/>
      <c r="AE764" s="8"/>
      <c r="AF764" s="8"/>
      <c r="AG764" s="8"/>
      <c r="AH764" s="8"/>
      <c r="AI764" s="8"/>
      <c r="AJ764" s="8"/>
      <c r="AK764" s="8"/>
      <c r="AL764" s="8"/>
      <c r="AM764" s="8"/>
      <c r="AN764" s="8"/>
      <c r="AO764" s="8"/>
      <c r="AP764" s="8"/>
      <c r="AQ764" s="8"/>
      <c r="AR764" s="8"/>
      <c r="AS764" s="7"/>
      <c r="AT764" s="7"/>
      <c r="AU764" s="7"/>
      <c r="AV764" s="7"/>
      <c r="AW764" s="7"/>
      <c r="AX764" s="7"/>
      <c r="AY764" s="7"/>
      <c r="AZ764" s="7"/>
      <c r="BA764" s="7"/>
      <c r="BB764" s="7"/>
      <c r="BC764" s="7"/>
      <c r="BD764" s="7"/>
      <c r="BE764" s="7"/>
      <c r="BF764" s="7"/>
      <c r="BG764" s="7"/>
      <c r="BH764" s="7"/>
      <c r="BI764" s="7"/>
      <c r="BJ764" s="7"/>
      <c r="BK764" s="7"/>
      <c r="BL764" s="7"/>
      <c r="BM764" s="7"/>
      <c r="BN764" s="7"/>
    </row>
    <row r="765" spans="4:66" s="5" customFormat="1" ht="13.2" hidden="1">
      <c r="D765" s="43"/>
      <c r="Q765" s="38">
        <f t="shared" si="123"/>
        <v>0</v>
      </c>
      <c r="R765" s="15"/>
      <c r="S765" s="15"/>
      <c r="T765" s="15"/>
      <c r="U765" s="15"/>
      <c r="V765" s="15"/>
      <c r="W765" s="15"/>
      <c r="X765" s="8"/>
      <c r="Y765" s="8"/>
      <c r="Z765" s="8"/>
      <c r="AA765" s="8"/>
      <c r="AB765" s="8"/>
      <c r="AC765" s="8"/>
      <c r="AD765" s="8"/>
      <c r="AE765" s="8"/>
      <c r="AF765" s="8"/>
      <c r="AG765" s="8"/>
      <c r="AH765" s="8"/>
      <c r="AI765" s="8"/>
      <c r="AJ765" s="8"/>
      <c r="AK765" s="8"/>
      <c r="AL765" s="8"/>
      <c r="AM765" s="8"/>
      <c r="AN765" s="8"/>
      <c r="AO765" s="8"/>
      <c r="AP765" s="8"/>
      <c r="AQ765" s="8"/>
      <c r="AR765" s="8"/>
      <c r="AS765" s="7"/>
      <c r="AT765" s="7"/>
      <c r="AU765" s="7"/>
      <c r="AV765" s="7"/>
      <c r="AW765" s="7"/>
      <c r="AX765" s="7"/>
      <c r="AY765" s="7"/>
      <c r="AZ765" s="7"/>
      <c r="BA765" s="7"/>
      <c r="BB765" s="7"/>
      <c r="BC765" s="7"/>
      <c r="BD765" s="7"/>
      <c r="BE765" s="7"/>
      <c r="BF765" s="7"/>
      <c r="BG765" s="7"/>
      <c r="BH765" s="7"/>
      <c r="BI765" s="7"/>
      <c r="BJ765" s="7"/>
      <c r="BK765" s="7"/>
      <c r="BL765" s="7"/>
      <c r="BM765" s="7"/>
      <c r="BN765" s="7"/>
    </row>
    <row r="766" spans="4:66" s="5" customFormat="1" ht="13.2" hidden="1">
      <c r="D766" s="43"/>
      <c r="Q766" s="38">
        <f t="shared" si="123"/>
        <v>0</v>
      </c>
      <c r="R766" s="15"/>
      <c r="S766" s="15"/>
      <c r="T766" s="15"/>
      <c r="U766" s="15"/>
      <c r="V766" s="15"/>
      <c r="W766" s="15"/>
      <c r="X766" s="8"/>
      <c r="Y766" s="8"/>
      <c r="Z766" s="8"/>
      <c r="AA766" s="8"/>
      <c r="AB766" s="8"/>
      <c r="AC766" s="8"/>
      <c r="AD766" s="8"/>
      <c r="AE766" s="8"/>
      <c r="AF766" s="8"/>
      <c r="AG766" s="8"/>
      <c r="AH766" s="8"/>
      <c r="AI766" s="8"/>
      <c r="AJ766" s="8"/>
      <c r="AK766" s="8"/>
      <c r="AL766" s="8"/>
      <c r="AM766" s="8"/>
      <c r="AN766" s="8"/>
      <c r="AO766" s="8"/>
      <c r="AP766" s="8"/>
      <c r="AQ766" s="8"/>
      <c r="AR766" s="8"/>
      <c r="AS766" s="7"/>
      <c r="AT766" s="7"/>
      <c r="AU766" s="7"/>
      <c r="AV766" s="7"/>
      <c r="AW766" s="7"/>
      <c r="AX766" s="7"/>
      <c r="AY766" s="7"/>
      <c r="AZ766" s="7"/>
      <c r="BA766" s="7"/>
      <c r="BB766" s="7"/>
      <c r="BC766" s="7"/>
      <c r="BD766" s="7"/>
      <c r="BE766" s="7"/>
      <c r="BF766" s="7"/>
      <c r="BG766" s="7"/>
      <c r="BH766" s="7"/>
      <c r="BI766" s="7"/>
      <c r="BJ766" s="7"/>
      <c r="BK766" s="7"/>
      <c r="BL766" s="7"/>
      <c r="BM766" s="7"/>
      <c r="BN766" s="7"/>
    </row>
    <row r="767" spans="4:66" s="5" customFormat="1" ht="13.2" hidden="1">
      <c r="D767" s="43"/>
      <c r="Q767" s="38">
        <f t="shared" si="123"/>
        <v>0</v>
      </c>
      <c r="R767" s="15"/>
      <c r="S767" s="15"/>
      <c r="T767" s="15"/>
      <c r="U767" s="15"/>
      <c r="V767" s="15"/>
      <c r="W767" s="15"/>
      <c r="X767" s="8"/>
      <c r="Y767" s="8"/>
      <c r="Z767" s="8"/>
      <c r="AA767" s="8"/>
      <c r="AB767" s="8"/>
      <c r="AC767" s="8"/>
      <c r="AD767" s="8"/>
      <c r="AE767" s="8"/>
      <c r="AF767" s="8"/>
      <c r="AG767" s="8"/>
      <c r="AH767" s="8"/>
      <c r="AI767" s="8"/>
      <c r="AJ767" s="8"/>
      <c r="AK767" s="8"/>
      <c r="AL767" s="8"/>
      <c r="AM767" s="8"/>
      <c r="AN767" s="8"/>
      <c r="AO767" s="8"/>
      <c r="AP767" s="8"/>
      <c r="AQ767" s="8"/>
      <c r="AR767" s="8"/>
      <c r="AS767" s="7"/>
      <c r="AT767" s="7"/>
      <c r="AU767" s="7"/>
      <c r="AV767" s="7"/>
      <c r="AW767" s="7"/>
      <c r="AX767" s="7"/>
      <c r="AY767" s="7"/>
      <c r="AZ767" s="7"/>
      <c r="BA767" s="7"/>
      <c r="BB767" s="7"/>
      <c r="BC767" s="7"/>
      <c r="BD767" s="7"/>
      <c r="BE767" s="7"/>
      <c r="BF767" s="7"/>
      <c r="BG767" s="7"/>
      <c r="BH767" s="7"/>
      <c r="BI767" s="7"/>
      <c r="BJ767" s="7"/>
      <c r="BK767" s="7"/>
      <c r="BL767" s="7"/>
      <c r="BM767" s="7"/>
      <c r="BN767" s="7"/>
    </row>
    <row r="768" spans="4:66" s="5" customFormat="1" ht="13.2" hidden="1">
      <c r="D768" s="43"/>
      <c r="Q768" s="38">
        <f t="shared" si="123"/>
        <v>0</v>
      </c>
      <c r="R768" s="15"/>
      <c r="S768" s="15"/>
      <c r="T768" s="15"/>
      <c r="U768" s="15"/>
      <c r="V768" s="15"/>
      <c r="W768" s="15"/>
      <c r="X768" s="8"/>
      <c r="Y768" s="8"/>
      <c r="Z768" s="8"/>
      <c r="AA768" s="8"/>
      <c r="AB768" s="8"/>
      <c r="AC768" s="8"/>
      <c r="AD768" s="8"/>
      <c r="AE768" s="8"/>
      <c r="AF768" s="8"/>
      <c r="AG768" s="8"/>
      <c r="AH768" s="8"/>
      <c r="AI768" s="8"/>
      <c r="AJ768" s="8"/>
      <c r="AK768" s="8"/>
      <c r="AL768" s="8"/>
      <c r="AM768" s="8"/>
      <c r="AN768" s="8"/>
      <c r="AO768" s="8"/>
      <c r="AP768" s="8"/>
      <c r="AQ768" s="8"/>
      <c r="AR768" s="8"/>
      <c r="AS768" s="7"/>
      <c r="AT768" s="7"/>
      <c r="AU768" s="7"/>
      <c r="AV768" s="7"/>
      <c r="AW768" s="7"/>
      <c r="AX768" s="7"/>
      <c r="AY768" s="7"/>
      <c r="AZ768" s="7"/>
      <c r="BA768" s="7"/>
      <c r="BB768" s="7"/>
      <c r="BC768" s="7"/>
      <c r="BD768" s="7"/>
      <c r="BE768" s="7"/>
      <c r="BF768" s="7"/>
      <c r="BG768" s="7"/>
      <c r="BH768" s="7"/>
      <c r="BI768" s="7"/>
      <c r="BJ768" s="7"/>
      <c r="BK768" s="7"/>
      <c r="BL768" s="7"/>
      <c r="BM768" s="7"/>
      <c r="BN768" s="7"/>
    </row>
    <row r="769" spans="4:66" s="5" customFormat="1" ht="13.2" hidden="1">
      <c r="D769" s="43"/>
      <c r="Q769" s="38">
        <f t="shared" si="123"/>
        <v>0</v>
      </c>
      <c r="R769" s="15"/>
      <c r="S769" s="15"/>
      <c r="T769" s="15"/>
      <c r="U769" s="15"/>
      <c r="V769" s="15"/>
      <c r="W769" s="15"/>
      <c r="X769" s="8"/>
      <c r="Y769" s="8"/>
      <c r="Z769" s="8"/>
      <c r="AA769" s="8"/>
      <c r="AB769" s="8"/>
      <c r="AC769" s="8"/>
      <c r="AD769" s="8"/>
      <c r="AE769" s="8"/>
      <c r="AF769" s="8"/>
      <c r="AG769" s="8"/>
      <c r="AH769" s="8"/>
      <c r="AI769" s="8"/>
      <c r="AJ769" s="8"/>
      <c r="AK769" s="8"/>
      <c r="AL769" s="8"/>
      <c r="AM769" s="8"/>
      <c r="AN769" s="8"/>
      <c r="AO769" s="8"/>
      <c r="AP769" s="8"/>
      <c r="AQ769" s="8"/>
      <c r="AR769" s="8"/>
      <c r="AS769" s="7"/>
      <c r="AT769" s="7"/>
      <c r="AU769" s="7"/>
      <c r="AV769" s="7"/>
      <c r="AW769" s="7"/>
      <c r="AX769" s="7"/>
      <c r="AY769" s="7"/>
      <c r="AZ769" s="7"/>
      <c r="BA769" s="7"/>
      <c r="BB769" s="7"/>
      <c r="BC769" s="7"/>
      <c r="BD769" s="7"/>
      <c r="BE769" s="7"/>
      <c r="BF769" s="7"/>
      <c r="BG769" s="7"/>
      <c r="BH769" s="7"/>
      <c r="BI769" s="7"/>
      <c r="BJ769" s="7"/>
      <c r="BK769" s="7"/>
      <c r="BL769" s="7"/>
      <c r="BM769" s="7"/>
      <c r="BN769" s="7"/>
    </row>
    <row r="770" spans="4:66" s="5" customFormat="1" ht="13.2" hidden="1">
      <c r="D770" s="43"/>
      <c r="Q770" s="38">
        <f t="shared" si="123"/>
        <v>0</v>
      </c>
      <c r="R770" s="15"/>
      <c r="S770" s="15"/>
      <c r="T770" s="15"/>
      <c r="U770" s="15"/>
      <c r="V770" s="15"/>
      <c r="W770" s="15"/>
      <c r="X770" s="8"/>
      <c r="Y770" s="8"/>
      <c r="Z770" s="8"/>
      <c r="AA770" s="8"/>
      <c r="AB770" s="8"/>
      <c r="AC770" s="8"/>
      <c r="AD770" s="8"/>
      <c r="AE770" s="8"/>
      <c r="AF770" s="8"/>
      <c r="AG770" s="8"/>
      <c r="AH770" s="8"/>
      <c r="AI770" s="8"/>
      <c r="AJ770" s="8"/>
      <c r="AK770" s="8"/>
      <c r="AL770" s="8"/>
      <c r="AM770" s="8"/>
      <c r="AN770" s="8"/>
      <c r="AO770" s="8"/>
      <c r="AP770" s="8"/>
      <c r="AQ770" s="8"/>
      <c r="AR770" s="8"/>
      <c r="AS770" s="7"/>
      <c r="AT770" s="7"/>
      <c r="AU770" s="7"/>
      <c r="AV770" s="7"/>
      <c r="AW770" s="7"/>
      <c r="AX770" s="7"/>
      <c r="AY770" s="7"/>
      <c r="AZ770" s="7"/>
      <c r="BA770" s="7"/>
      <c r="BB770" s="7"/>
      <c r="BC770" s="7"/>
      <c r="BD770" s="7"/>
      <c r="BE770" s="7"/>
      <c r="BF770" s="7"/>
      <c r="BG770" s="7"/>
      <c r="BH770" s="7"/>
      <c r="BI770" s="7"/>
      <c r="BJ770" s="7"/>
      <c r="BK770" s="7"/>
      <c r="BL770" s="7"/>
      <c r="BM770" s="7"/>
      <c r="BN770" s="7"/>
    </row>
    <row r="771" spans="4:66" s="5" customFormat="1" ht="13.2" hidden="1">
      <c r="D771" s="43"/>
      <c r="Q771" s="38">
        <f t="shared" si="123"/>
        <v>0</v>
      </c>
      <c r="R771" s="15"/>
      <c r="S771" s="15"/>
      <c r="T771" s="15"/>
      <c r="U771" s="15"/>
      <c r="V771" s="15"/>
      <c r="W771" s="15"/>
      <c r="X771" s="8"/>
      <c r="Y771" s="8"/>
      <c r="Z771" s="8"/>
      <c r="AA771" s="8"/>
      <c r="AB771" s="8"/>
      <c r="AC771" s="8"/>
      <c r="AD771" s="8"/>
      <c r="AE771" s="8"/>
      <c r="AF771" s="8"/>
      <c r="AG771" s="8"/>
      <c r="AH771" s="8"/>
      <c r="AI771" s="8"/>
      <c r="AJ771" s="8"/>
      <c r="AK771" s="8"/>
      <c r="AL771" s="8"/>
      <c r="AM771" s="8"/>
      <c r="AN771" s="8"/>
      <c r="AO771" s="8"/>
      <c r="AP771" s="8"/>
      <c r="AQ771" s="8"/>
      <c r="AR771" s="8"/>
      <c r="AS771" s="7"/>
      <c r="AT771" s="7"/>
      <c r="AU771" s="7"/>
      <c r="AV771" s="7"/>
      <c r="AW771" s="7"/>
      <c r="AX771" s="7"/>
      <c r="AY771" s="7"/>
      <c r="AZ771" s="7"/>
      <c r="BA771" s="7"/>
      <c r="BB771" s="7"/>
      <c r="BC771" s="7"/>
      <c r="BD771" s="7"/>
      <c r="BE771" s="7"/>
      <c r="BF771" s="7"/>
      <c r="BG771" s="7"/>
      <c r="BH771" s="7"/>
      <c r="BI771" s="7"/>
      <c r="BJ771" s="7"/>
      <c r="BK771" s="7"/>
      <c r="BL771" s="7"/>
      <c r="BM771" s="7"/>
      <c r="BN771" s="7"/>
    </row>
    <row r="772" spans="4:66" s="5" customFormat="1" ht="13.2" hidden="1">
      <c r="D772" s="43"/>
      <c r="Q772" s="38">
        <f t="shared" si="123"/>
        <v>0</v>
      </c>
      <c r="R772" s="15"/>
      <c r="S772" s="15"/>
      <c r="T772" s="15"/>
      <c r="U772" s="15"/>
      <c r="V772" s="15"/>
      <c r="W772" s="15"/>
      <c r="X772" s="8"/>
      <c r="Y772" s="8"/>
      <c r="Z772" s="8"/>
      <c r="AA772" s="8"/>
      <c r="AB772" s="8"/>
      <c r="AC772" s="8"/>
      <c r="AD772" s="8"/>
      <c r="AE772" s="8"/>
      <c r="AF772" s="8"/>
      <c r="AG772" s="8"/>
      <c r="AH772" s="8"/>
      <c r="AI772" s="8"/>
      <c r="AJ772" s="8"/>
      <c r="AK772" s="8"/>
      <c r="AL772" s="8"/>
      <c r="AM772" s="8"/>
      <c r="AN772" s="8"/>
      <c r="AO772" s="8"/>
      <c r="AP772" s="8"/>
      <c r="AQ772" s="8"/>
      <c r="AR772" s="8"/>
      <c r="AS772" s="7"/>
      <c r="AT772" s="7"/>
      <c r="AU772" s="7"/>
      <c r="AV772" s="7"/>
      <c r="AW772" s="7"/>
      <c r="AX772" s="7"/>
      <c r="AY772" s="7"/>
      <c r="AZ772" s="7"/>
      <c r="BA772" s="7"/>
      <c r="BB772" s="7"/>
      <c r="BC772" s="7"/>
      <c r="BD772" s="7"/>
      <c r="BE772" s="7"/>
      <c r="BF772" s="7"/>
      <c r="BG772" s="7"/>
      <c r="BH772" s="7"/>
      <c r="BI772" s="7"/>
      <c r="BJ772" s="7"/>
      <c r="BK772" s="7"/>
      <c r="BL772" s="7"/>
      <c r="BM772" s="7"/>
      <c r="BN772" s="7"/>
    </row>
    <row r="773" spans="4:66" s="5" customFormat="1" ht="13.2" hidden="1">
      <c r="D773" s="43"/>
      <c r="Q773" s="38">
        <f t="shared" si="123"/>
        <v>0</v>
      </c>
      <c r="R773" s="15"/>
      <c r="S773" s="15"/>
      <c r="T773" s="15"/>
      <c r="U773" s="15"/>
      <c r="V773" s="15"/>
      <c r="W773" s="15"/>
      <c r="X773" s="8"/>
      <c r="Y773" s="8"/>
      <c r="Z773" s="8"/>
      <c r="AA773" s="8"/>
      <c r="AB773" s="8"/>
      <c r="AC773" s="8"/>
      <c r="AD773" s="8"/>
      <c r="AE773" s="8"/>
      <c r="AF773" s="8"/>
      <c r="AG773" s="8"/>
      <c r="AH773" s="8"/>
      <c r="AI773" s="8"/>
      <c r="AJ773" s="8"/>
      <c r="AK773" s="8"/>
      <c r="AL773" s="8"/>
      <c r="AM773" s="8"/>
      <c r="AN773" s="8"/>
      <c r="AO773" s="8"/>
      <c r="AP773" s="8"/>
      <c r="AQ773" s="8"/>
      <c r="AR773" s="8"/>
      <c r="AS773" s="7"/>
      <c r="AT773" s="7"/>
      <c r="AU773" s="7"/>
      <c r="AV773" s="7"/>
      <c r="AW773" s="7"/>
      <c r="AX773" s="7"/>
      <c r="AY773" s="7"/>
      <c r="AZ773" s="7"/>
      <c r="BA773" s="7"/>
      <c r="BB773" s="7"/>
      <c r="BC773" s="7"/>
      <c r="BD773" s="7"/>
      <c r="BE773" s="7"/>
      <c r="BF773" s="7"/>
      <c r="BG773" s="7"/>
      <c r="BH773" s="7"/>
      <c r="BI773" s="7"/>
      <c r="BJ773" s="7"/>
      <c r="BK773" s="7"/>
      <c r="BL773" s="7"/>
      <c r="BM773" s="7"/>
      <c r="BN773" s="7"/>
    </row>
    <row r="774" spans="4:66" s="5" customFormat="1" ht="13.2" hidden="1">
      <c r="D774" s="43"/>
      <c r="Q774" s="38">
        <f t="shared" si="123"/>
        <v>0</v>
      </c>
      <c r="R774" s="15"/>
      <c r="S774" s="15"/>
      <c r="T774" s="15"/>
      <c r="U774" s="15"/>
      <c r="V774" s="15"/>
      <c r="W774" s="15"/>
      <c r="X774" s="8"/>
      <c r="Y774" s="8"/>
      <c r="Z774" s="8"/>
      <c r="AA774" s="8"/>
      <c r="AB774" s="8"/>
      <c r="AC774" s="8"/>
      <c r="AD774" s="8"/>
      <c r="AE774" s="8"/>
      <c r="AF774" s="8"/>
      <c r="AG774" s="8"/>
      <c r="AH774" s="8"/>
      <c r="AI774" s="8"/>
      <c r="AJ774" s="8"/>
      <c r="AK774" s="8"/>
      <c r="AL774" s="8"/>
      <c r="AM774" s="8"/>
      <c r="AN774" s="8"/>
      <c r="AO774" s="8"/>
      <c r="AP774" s="8"/>
      <c r="AQ774" s="8"/>
      <c r="AR774" s="8"/>
      <c r="AS774" s="7"/>
      <c r="AT774" s="7"/>
      <c r="AU774" s="7"/>
      <c r="AV774" s="7"/>
      <c r="AW774" s="7"/>
      <c r="AX774" s="7"/>
      <c r="AY774" s="7"/>
      <c r="AZ774" s="7"/>
      <c r="BA774" s="7"/>
      <c r="BB774" s="7"/>
      <c r="BC774" s="7"/>
      <c r="BD774" s="7"/>
      <c r="BE774" s="7"/>
      <c r="BF774" s="7"/>
      <c r="BG774" s="7"/>
      <c r="BH774" s="7"/>
      <c r="BI774" s="7"/>
      <c r="BJ774" s="7"/>
      <c r="BK774" s="7"/>
      <c r="BL774" s="7"/>
      <c r="BM774" s="7"/>
      <c r="BN774" s="7"/>
    </row>
    <row r="775" spans="4:66" s="5" customFormat="1" ht="13.2" hidden="1">
      <c r="D775" s="43"/>
      <c r="Q775" s="38">
        <f t="shared" si="123"/>
        <v>0</v>
      </c>
      <c r="R775" s="15"/>
      <c r="S775" s="15"/>
      <c r="T775" s="15"/>
      <c r="U775" s="15"/>
      <c r="V775" s="15"/>
      <c r="W775" s="15"/>
      <c r="X775" s="8"/>
      <c r="Y775" s="8"/>
      <c r="Z775" s="8"/>
      <c r="AA775" s="8"/>
      <c r="AB775" s="8"/>
      <c r="AC775" s="8"/>
      <c r="AD775" s="8"/>
      <c r="AE775" s="8"/>
      <c r="AF775" s="8"/>
      <c r="AG775" s="8"/>
      <c r="AH775" s="8"/>
      <c r="AI775" s="8"/>
      <c r="AJ775" s="8"/>
      <c r="AK775" s="8"/>
      <c r="AL775" s="8"/>
      <c r="AM775" s="8"/>
      <c r="AN775" s="8"/>
      <c r="AO775" s="8"/>
      <c r="AP775" s="8"/>
      <c r="AQ775" s="8"/>
      <c r="AR775" s="8"/>
      <c r="AS775" s="7"/>
      <c r="AT775" s="7"/>
      <c r="AU775" s="7"/>
      <c r="AV775" s="7"/>
      <c r="AW775" s="7"/>
      <c r="AX775" s="7"/>
      <c r="AY775" s="7"/>
      <c r="AZ775" s="7"/>
      <c r="BA775" s="7"/>
      <c r="BB775" s="7"/>
      <c r="BC775" s="7"/>
      <c r="BD775" s="7"/>
      <c r="BE775" s="7"/>
      <c r="BF775" s="7"/>
      <c r="BG775" s="7"/>
      <c r="BH775" s="7"/>
      <c r="BI775" s="7"/>
      <c r="BJ775" s="7"/>
      <c r="BK775" s="7"/>
      <c r="BL775" s="7"/>
      <c r="BM775" s="7"/>
      <c r="BN775" s="7"/>
    </row>
    <row r="776" spans="4:66" s="5" customFormat="1" ht="13.2" hidden="1">
      <c r="D776" s="43"/>
      <c r="Q776" s="38">
        <f t="shared" si="123"/>
        <v>0</v>
      </c>
      <c r="R776" s="15"/>
      <c r="S776" s="15"/>
      <c r="T776" s="15"/>
      <c r="U776" s="15"/>
      <c r="V776" s="15"/>
      <c r="W776" s="15"/>
      <c r="X776" s="8"/>
      <c r="Y776" s="8"/>
      <c r="Z776" s="8"/>
      <c r="AA776" s="8"/>
      <c r="AB776" s="8"/>
      <c r="AC776" s="8"/>
      <c r="AD776" s="8"/>
      <c r="AE776" s="8"/>
      <c r="AF776" s="8"/>
      <c r="AG776" s="8"/>
      <c r="AH776" s="8"/>
      <c r="AI776" s="8"/>
      <c r="AJ776" s="8"/>
      <c r="AK776" s="8"/>
      <c r="AL776" s="8"/>
      <c r="AM776" s="8"/>
      <c r="AN776" s="8"/>
      <c r="AO776" s="8"/>
      <c r="AP776" s="8"/>
      <c r="AQ776" s="8"/>
      <c r="AR776" s="8"/>
      <c r="AS776" s="7"/>
      <c r="AT776" s="7"/>
      <c r="AU776" s="7"/>
      <c r="AV776" s="7"/>
      <c r="AW776" s="7"/>
      <c r="AX776" s="7"/>
      <c r="AY776" s="7"/>
      <c r="AZ776" s="7"/>
      <c r="BA776" s="7"/>
      <c r="BB776" s="7"/>
      <c r="BC776" s="7"/>
      <c r="BD776" s="7"/>
      <c r="BE776" s="7"/>
      <c r="BF776" s="7"/>
      <c r="BG776" s="7"/>
      <c r="BH776" s="7"/>
      <c r="BI776" s="7"/>
      <c r="BJ776" s="7"/>
      <c r="BK776" s="7"/>
      <c r="BL776" s="7"/>
      <c r="BM776" s="7"/>
      <c r="BN776" s="7"/>
    </row>
    <row r="777" spans="4:66" s="5" customFormat="1" ht="13.2" hidden="1">
      <c r="D777" s="43"/>
      <c r="Q777" s="38">
        <f t="shared" si="123"/>
        <v>0</v>
      </c>
      <c r="R777" s="15"/>
      <c r="S777" s="15"/>
      <c r="T777" s="15"/>
      <c r="U777" s="15"/>
      <c r="V777" s="15"/>
      <c r="W777" s="15"/>
      <c r="X777" s="8"/>
      <c r="Y777" s="8"/>
      <c r="Z777" s="8"/>
      <c r="AA777" s="8"/>
      <c r="AB777" s="8"/>
      <c r="AC777" s="8"/>
      <c r="AD777" s="8"/>
      <c r="AE777" s="8"/>
      <c r="AF777" s="8"/>
      <c r="AG777" s="8"/>
      <c r="AH777" s="8"/>
      <c r="AI777" s="8"/>
      <c r="AJ777" s="8"/>
      <c r="AK777" s="8"/>
      <c r="AL777" s="8"/>
      <c r="AM777" s="8"/>
      <c r="AN777" s="8"/>
      <c r="AO777" s="8"/>
      <c r="AP777" s="8"/>
      <c r="AQ777" s="8"/>
      <c r="AR777" s="8"/>
      <c r="AS777" s="7"/>
      <c r="AT777" s="7"/>
      <c r="AU777" s="7"/>
      <c r="AV777" s="7"/>
      <c r="AW777" s="7"/>
      <c r="AX777" s="7"/>
      <c r="AY777" s="7"/>
      <c r="AZ777" s="7"/>
      <c r="BA777" s="7"/>
      <c r="BB777" s="7"/>
      <c r="BC777" s="7"/>
      <c r="BD777" s="7"/>
      <c r="BE777" s="7"/>
      <c r="BF777" s="7"/>
      <c r="BG777" s="7"/>
      <c r="BH777" s="7"/>
      <c r="BI777" s="7"/>
      <c r="BJ777" s="7"/>
      <c r="BK777" s="7"/>
      <c r="BL777" s="7"/>
      <c r="BM777" s="7"/>
      <c r="BN777" s="7"/>
    </row>
    <row r="778" spans="4:66" s="5" customFormat="1" ht="13.2" hidden="1">
      <c r="D778" s="43"/>
      <c r="Q778" s="38">
        <f t="shared" si="123"/>
        <v>0</v>
      </c>
      <c r="R778" s="15"/>
      <c r="S778" s="15"/>
      <c r="T778" s="15"/>
      <c r="U778" s="15"/>
      <c r="V778" s="15"/>
      <c r="W778" s="15"/>
      <c r="X778" s="8"/>
      <c r="Y778" s="8"/>
      <c r="Z778" s="8"/>
      <c r="AA778" s="8"/>
      <c r="AB778" s="8"/>
      <c r="AC778" s="8"/>
      <c r="AD778" s="8"/>
      <c r="AE778" s="8"/>
      <c r="AF778" s="8"/>
      <c r="AG778" s="8"/>
      <c r="AH778" s="8"/>
      <c r="AI778" s="8"/>
      <c r="AJ778" s="8"/>
      <c r="AK778" s="8"/>
      <c r="AL778" s="8"/>
      <c r="AM778" s="8"/>
      <c r="AN778" s="8"/>
      <c r="AO778" s="8"/>
      <c r="AP778" s="8"/>
      <c r="AQ778" s="8"/>
      <c r="AR778" s="8"/>
      <c r="AS778" s="7"/>
      <c r="AT778" s="7"/>
      <c r="AU778" s="7"/>
      <c r="AV778" s="7"/>
      <c r="AW778" s="7"/>
      <c r="AX778" s="7"/>
      <c r="AY778" s="7"/>
      <c r="AZ778" s="7"/>
      <c r="BA778" s="7"/>
      <c r="BB778" s="7"/>
      <c r="BC778" s="7"/>
      <c r="BD778" s="7"/>
      <c r="BE778" s="7"/>
      <c r="BF778" s="7"/>
      <c r="BG778" s="7"/>
      <c r="BH778" s="7"/>
      <c r="BI778" s="7"/>
      <c r="BJ778" s="7"/>
      <c r="BK778" s="7"/>
      <c r="BL778" s="7"/>
      <c r="BM778" s="7"/>
      <c r="BN778" s="7"/>
    </row>
    <row r="779" spans="4:66" s="5" customFormat="1" ht="13.2" hidden="1">
      <c r="D779" s="43"/>
      <c r="Q779" s="38">
        <f t="shared" si="123"/>
        <v>0</v>
      </c>
      <c r="R779" s="15"/>
      <c r="S779" s="15"/>
      <c r="T779" s="15"/>
      <c r="U779" s="15"/>
      <c r="V779" s="15"/>
      <c r="W779" s="15"/>
      <c r="X779" s="8"/>
      <c r="Y779" s="8"/>
      <c r="Z779" s="8"/>
      <c r="AA779" s="8"/>
      <c r="AB779" s="8"/>
      <c r="AC779" s="8"/>
      <c r="AD779" s="8"/>
      <c r="AE779" s="8"/>
      <c r="AF779" s="8"/>
      <c r="AG779" s="8"/>
      <c r="AH779" s="8"/>
      <c r="AI779" s="8"/>
      <c r="AJ779" s="8"/>
      <c r="AK779" s="8"/>
      <c r="AL779" s="8"/>
      <c r="AM779" s="8"/>
      <c r="AN779" s="8"/>
      <c r="AO779" s="8"/>
      <c r="AP779" s="8"/>
      <c r="AQ779" s="8"/>
      <c r="AR779" s="8"/>
      <c r="AS779" s="7"/>
      <c r="AT779" s="7"/>
      <c r="AU779" s="7"/>
      <c r="AV779" s="7"/>
      <c r="AW779" s="7"/>
      <c r="AX779" s="7"/>
      <c r="AY779" s="7"/>
      <c r="AZ779" s="7"/>
      <c r="BA779" s="7"/>
      <c r="BB779" s="7"/>
      <c r="BC779" s="7"/>
      <c r="BD779" s="7"/>
      <c r="BE779" s="7"/>
      <c r="BF779" s="7"/>
      <c r="BG779" s="7"/>
      <c r="BH779" s="7"/>
      <c r="BI779" s="7"/>
      <c r="BJ779" s="7"/>
      <c r="BK779" s="7"/>
      <c r="BL779" s="7"/>
      <c r="BM779" s="7"/>
      <c r="BN779" s="7"/>
    </row>
    <row r="780" spans="4:66" s="5" customFormat="1" ht="13.2" hidden="1">
      <c r="D780" s="43"/>
      <c r="Q780" s="38">
        <f t="shared" si="123"/>
        <v>0</v>
      </c>
      <c r="R780" s="15"/>
      <c r="S780" s="15"/>
      <c r="T780" s="15"/>
      <c r="U780" s="15"/>
      <c r="V780" s="15"/>
      <c r="W780" s="15"/>
      <c r="X780" s="8"/>
      <c r="Y780" s="8"/>
      <c r="Z780" s="8"/>
      <c r="AA780" s="8"/>
      <c r="AB780" s="8"/>
      <c r="AC780" s="8"/>
      <c r="AD780" s="8"/>
      <c r="AE780" s="8"/>
      <c r="AF780" s="8"/>
      <c r="AG780" s="8"/>
      <c r="AH780" s="8"/>
      <c r="AI780" s="8"/>
      <c r="AJ780" s="8"/>
      <c r="AK780" s="8"/>
      <c r="AL780" s="8"/>
      <c r="AM780" s="8"/>
      <c r="AN780" s="8"/>
      <c r="AO780" s="8"/>
      <c r="AP780" s="8"/>
      <c r="AQ780" s="8"/>
      <c r="AR780" s="8"/>
      <c r="AS780" s="7"/>
      <c r="AT780" s="7"/>
      <c r="AU780" s="7"/>
      <c r="AV780" s="7"/>
      <c r="AW780" s="7"/>
      <c r="AX780" s="7"/>
      <c r="AY780" s="7"/>
      <c r="AZ780" s="7"/>
      <c r="BA780" s="7"/>
      <c r="BB780" s="7"/>
      <c r="BC780" s="7"/>
      <c r="BD780" s="7"/>
      <c r="BE780" s="7"/>
      <c r="BF780" s="7"/>
      <c r="BG780" s="7"/>
      <c r="BH780" s="7"/>
      <c r="BI780" s="7"/>
      <c r="BJ780" s="7"/>
      <c r="BK780" s="7"/>
      <c r="BL780" s="7"/>
      <c r="BM780" s="7"/>
      <c r="BN780" s="7"/>
    </row>
    <row r="781" spans="4:66" s="5" customFormat="1" ht="13.2" hidden="1">
      <c r="D781" s="43"/>
      <c r="Q781" s="38">
        <f t="shared" si="123"/>
        <v>0</v>
      </c>
      <c r="R781" s="15"/>
      <c r="S781" s="15"/>
      <c r="T781" s="15"/>
      <c r="U781" s="15"/>
      <c r="V781" s="15"/>
      <c r="W781" s="15"/>
      <c r="X781" s="8"/>
      <c r="Y781" s="8"/>
      <c r="Z781" s="8"/>
      <c r="AA781" s="8"/>
      <c r="AB781" s="8"/>
      <c r="AC781" s="8"/>
      <c r="AD781" s="8"/>
      <c r="AE781" s="8"/>
      <c r="AF781" s="8"/>
      <c r="AG781" s="8"/>
      <c r="AH781" s="8"/>
      <c r="AI781" s="8"/>
      <c r="AJ781" s="8"/>
      <c r="AK781" s="8"/>
      <c r="AL781" s="8"/>
      <c r="AM781" s="8"/>
      <c r="AN781" s="8"/>
      <c r="AO781" s="8"/>
      <c r="AP781" s="8"/>
      <c r="AQ781" s="8"/>
      <c r="AR781" s="8"/>
      <c r="AS781" s="7"/>
      <c r="AT781" s="7"/>
      <c r="AU781" s="7"/>
      <c r="AV781" s="7"/>
      <c r="AW781" s="7"/>
      <c r="AX781" s="7"/>
      <c r="AY781" s="7"/>
      <c r="AZ781" s="7"/>
      <c r="BA781" s="7"/>
      <c r="BB781" s="7"/>
      <c r="BC781" s="7"/>
      <c r="BD781" s="7"/>
      <c r="BE781" s="7"/>
      <c r="BF781" s="7"/>
      <c r="BG781" s="7"/>
      <c r="BH781" s="7"/>
      <c r="BI781" s="7"/>
      <c r="BJ781" s="7"/>
      <c r="BK781" s="7"/>
      <c r="BL781" s="7"/>
      <c r="BM781" s="7"/>
      <c r="BN781" s="7"/>
    </row>
    <row r="782" spans="4:66" s="5" customFormat="1" ht="13.2" hidden="1">
      <c r="D782" s="43"/>
      <c r="Q782" s="38">
        <f t="shared" si="123"/>
        <v>0</v>
      </c>
      <c r="R782" s="15"/>
      <c r="S782" s="15"/>
      <c r="T782" s="15"/>
      <c r="U782" s="15"/>
      <c r="V782" s="15"/>
      <c r="W782" s="15"/>
      <c r="X782" s="8"/>
      <c r="Y782" s="8"/>
      <c r="Z782" s="8"/>
      <c r="AA782" s="8"/>
      <c r="AB782" s="8"/>
      <c r="AC782" s="8"/>
      <c r="AD782" s="8"/>
      <c r="AE782" s="8"/>
      <c r="AF782" s="8"/>
      <c r="AG782" s="8"/>
      <c r="AH782" s="8"/>
      <c r="AI782" s="8"/>
      <c r="AJ782" s="8"/>
      <c r="AK782" s="8"/>
      <c r="AL782" s="8"/>
      <c r="AM782" s="8"/>
      <c r="AN782" s="8"/>
      <c r="AO782" s="8"/>
      <c r="AP782" s="8"/>
      <c r="AQ782" s="8"/>
      <c r="AR782" s="8"/>
      <c r="AS782" s="7"/>
      <c r="AT782" s="7"/>
      <c r="AU782" s="7"/>
      <c r="AV782" s="7"/>
      <c r="AW782" s="7"/>
      <c r="AX782" s="7"/>
      <c r="AY782" s="7"/>
      <c r="AZ782" s="7"/>
      <c r="BA782" s="7"/>
      <c r="BB782" s="7"/>
      <c r="BC782" s="7"/>
      <c r="BD782" s="7"/>
      <c r="BE782" s="7"/>
      <c r="BF782" s="7"/>
      <c r="BG782" s="7"/>
      <c r="BH782" s="7"/>
      <c r="BI782" s="7"/>
      <c r="BJ782" s="7"/>
      <c r="BK782" s="7"/>
      <c r="BL782" s="7"/>
      <c r="BM782" s="7"/>
      <c r="BN782" s="7"/>
    </row>
    <row r="783" spans="4:66" s="5" customFormat="1" ht="13.2" hidden="1">
      <c r="D783" s="43"/>
      <c r="Q783" s="38">
        <f t="shared" si="123"/>
        <v>0</v>
      </c>
      <c r="R783" s="15"/>
      <c r="S783" s="15"/>
      <c r="T783" s="15"/>
      <c r="U783" s="15"/>
      <c r="V783" s="15"/>
      <c r="W783" s="15"/>
      <c r="X783" s="8"/>
      <c r="Y783" s="8"/>
      <c r="Z783" s="8"/>
      <c r="AA783" s="8"/>
      <c r="AB783" s="8"/>
      <c r="AC783" s="8"/>
      <c r="AD783" s="8"/>
      <c r="AE783" s="8"/>
      <c r="AF783" s="8"/>
      <c r="AG783" s="8"/>
      <c r="AH783" s="8"/>
      <c r="AI783" s="8"/>
      <c r="AJ783" s="8"/>
      <c r="AK783" s="8"/>
      <c r="AL783" s="8"/>
      <c r="AM783" s="8"/>
      <c r="AN783" s="8"/>
      <c r="AO783" s="8"/>
      <c r="AP783" s="8"/>
      <c r="AQ783" s="8"/>
      <c r="AR783" s="8"/>
      <c r="AS783" s="7"/>
      <c r="AT783" s="7"/>
      <c r="AU783" s="7"/>
      <c r="AV783" s="7"/>
      <c r="AW783" s="7"/>
      <c r="AX783" s="7"/>
      <c r="AY783" s="7"/>
      <c r="AZ783" s="7"/>
      <c r="BA783" s="7"/>
      <c r="BB783" s="7"/>
      <c r="BC783" s="7"/>
      <c r="BD783" s="7"/>
      <c r="BE783" s="7"/>
      <c r="BF783" s="7"/>
      <c r="BG783" s="7"/>
      <c r="BH783" s="7"/>
      <c r="BI783" s="7"/>
      <c r="BJ783" s="7"/>
      <c r="BK783" s="7"/>
      <c r="BL783" s="7"/>
      <c r="BM783" s="7"/>
      <c r="BN783" s="7"/>
    </row>
    <row r="784" spans="4:66" s="5" customFormat="1" ht="13.2" hidden="1">
      <c r="D784" s="43"/>
      <c r="Q784" s="38">
        <f t="shared" si="123"/>
        <v>0</v>
      </c>
      <c r="R784" s="15"/>
      <c r="S784" s="15"/>
      <c r="T784" s="15"/>
      <c r="U784" s="15"/>
      <c r="V784" s="15"/>
      <c r="W784" s="15"/>
      <c r="X784" s="8"/>
      <c r="Y784" s="8"/>
      <c r="Z784" s="8"/>
      <c r="AA784" s="8"/>
      <c r="AB784" s="8"/>
      <c r="AC784" s="8"/>
      <c r="AD784" s="8"/>
      <c r="AE784" s="8"/>
      <c r="AF784" s="8"/>
      <c r="AG784" s="8"/>
      <c r="AH784" s="8"/>
      <c r="AI784" s="8"/>
      <c r="AJ784" s="8"/>
      <c r="AK784" s="8"/>
      <c r="AL784" s="8"/>
      <c r="AM784" s="8"/>
      <c r="AN784" s="8"/>
      <c r="AO784" s="8"/>
      <c r="AP784" s="8"/>
      <c r="AQ784" s="8"/>
      <c r="AR784" s="8"/>
      <c r="AS784" s="7"/>
      <c r="AT784" s="7"/>
      <c r="AU784" s="7"/>
      <c r="AV784" s="7"/>
      <c r="AW784" s="7"/>
      <c r="AX784" s="7"/>
      <c r="AY784" s="7"/>
      <c r="AZ784" s="7"/>
      <c r="BA784" s="7"/>
      <c r="BB784" s="7"/>
      <c r="BC784" s="7"/>
      <c r="BD784" s="7"/>
      <c r="BE784" s="7"/>
      <c r="BF784" s="7"/>
      <c r="BG784" s="7"/>
      <c r="BH784" s="7"/>
      <c r="BI784" s="7"/>
      <c r="BJ784" s="7"/>
      <c r="BK784" s="7"/>
      <c r="BL784" s="7"/>
      <c r="BM784" s="7"/>
      <c r="BN784" s="7"/>
    </row>
    <row r="785" spans="4:66" s="5" customFormat="1" ht="13.2" hidden="1">
      <c r="D785" s="43"/>
      <c r="Q785" s="38">
        <f t="shared" si="123"/>
        <v>0</v>
      </c>
      <c r="R785" s="15"/>
      <c r="S785" s="15"/>
      <c r="T785" s="15"/>
      <c r="U785" s="15"/>
      <c r="V785" s="15"/>
      <c r="W785" s="15"/>
      <c r="X785" s="8"/>
      <c r="Y785" s="8"/>
      <c r="Z785" s="8"/>
      <c r="AA785" s="8"/>
      <c r="AB785" s="8"/>
      <c r="AC785" s="8"/>
      <c r="AD785" s="8"/>
      <c r="AE785" s="8"/>
      <c r="AF785" s="8"/>
      <c r="AG785" s="8"/>
      <c r="AH785" s="8"/>
      <c r="AI785" s="8"/>
      <c r="AJ785" s="8"/>
      <c r="AK785" s="8"/>
      <c r="AL785" s="8"/>
      <c r="AM785" s="8"/>
      <c r="AN785" s="8"/>
      <c r="AO785" s="8"/>
      <c r="AP785" s="8"/>
      <c r="AQ785" s="8"/>
      <c r="AR785" s="8"/>
      <c r="AS785" s="7"/>
      <c r="AT785" s="7"/>
      <c r="AU785" s="7"/>
      <c r="AV785" s="7"/>
      <c r="AW785" s="7"/>
      <c r="AX785" s="7"/>
      <c r="AY785" s="7"/>
      <c r="AZ785" s="7"/>
      <c r="BA785" s="7"/>
      <c r="BB785" s="7"/>
      <c r="BC785" s="7"/>
      <c r="BD785" s="7"/>
      <c r="BE785" s="7"/>
      <c r="BF785" s="7"/>
      <c r="BG785" s="7"/>
      <c r="BH785" s="7"/>
      <c r="BI785" s="7"/>
      <c r="BJ785" s="7"/>
      <c r="BK785" s="7"/>
      <c r="BL785" s="7"/>
      <c r="BM785" s="7"/>
      <c r="BN785" s="7"/>
    </row>
    <row r="786" spans="4:66" s="5" customFormat="1" ht="13.2" hidden="1">
      <c r="D786" s="43"/>
      <c r="Q786" s="38">
        <f t="shared" si="123"/>
        <v>0</v>
      </c>
      <c r="R786" s="15"/>
      <c r="S786" s="15"/>
      <c r="T786" s="15"/>
      <c r="U786" s="15"/>
      <c r="V786" s="15"/>
      <c r="W786" s="15"/>
      <c r="X786" s="8"/>
      <c r="Y786" s="8"/>
      <c r="Z786" s="8"/>
      <c r="AA786" s="8"/>
      <c r="AB786" s="8"/>
      <c r="AC786" s="8"/>
      <c r="AD786" s="8"/>
      <c r="AE786" s="8"/>
      <c r="AF786" s="8"/>
      <c r="AG786" s="8"/>
      <c r="AH786" s="8"/>
      <c r="AI786" s="8"/>
      <c r="AJ786" s="8"/>
      <c r="AK786" s="8"/>
      <c r="AL786" s="8"/>
      <c r="AM786" s="8"/>
      <c r="AN786" s="8"/>
      <c r="AO786" s="8"/>
      <c r="AP786" s="8"/>
      <c r="AQ786" s="8"/>
      <c r="AR786" s="8"/>
      <c r="AS786" s="7"/>
      <c r="AT786" s="7"/>
      <c r="AU786" s="7"/>
      <c r="AV786" s="7"/>
      <c r="AW786" s="7"/>
      <c r="AX786" s="7"/>
      <c r="AY786" s="7"/>
      <c r="AZ786" s="7"/>
      <c r="BA786" s="7"/>
      <c r="BB786" s="7"/>
      <c r="BC786" s="7"/>
      <c r="BD786" s="7"/>
      <c r="BE786" s="7"/>
      <c r="BF786" s="7"/>
      <c r="BG786" s="7"/>
      <c r="BH786" s="7"/>
      <c r="BI786" s="7"/>
      <c r="BJ786" s="7"/>
      <c r="BK786" s="7"/>
      <c r="BL786" s="7"/>
      <c r="BM786" s="7"/>
      <c r="BN786" s="7"/>
    </row>
    <row r="787" spans="4:66" s="5" customFormat="1" ht="13.2" hidden="1">
      <c r="D787" s="43"/>
      <c r="Q787" s="38">
        <f t="shared" si="123"/>
        <v>0</v>
      </c>
      <c r="R787" s="15"/>
      <c r="S787" s="15"/>
      <c r="T787" s="15"/>
      <c r="U787" s="15"/>
      <c r="V787" s="15"/>
      <c r="W787" s="15"/>
      <c r="X787" s="8"/>
      <c r="Y787" s="8"/>
      <c r="Z787" s="8"/>
      <c r="AA787" s="8"/>
      <c r="AB787" s="8"/>
      <c r="AC787" s="8"/>
      <c r="AD787" s="8"/>
      <c r="AE787" s="8"/>
      <c r="AF787" s="8"/>
      <c r="AG787" s="8"/>
      <c r="AH787" s="8"/>
      <c r="AI787" s="8"/>
      <c r="AJ787" s="8"/>
      <c r="AK787" s="8"/>
      <c r="AL787" s="8"/>
      <c r="AM787" s="8"/>
      <c r="AN787" s="8"/>
      <c r="AO787" s="8"/>
      <c r="AP787" s="8"/>
      <c r="AQ787" s="8"/>
      <c r="AR787" s="8"/>
      <c r="AS787" s="7"/>
      <c r="AT787" s="7"/>
      <c r="AU787" s="7"/>
      <c r="AV787" s="7"/>
      <c r="AW787" s="7"/>
      <c r="AX787" s="7"/>
      <c r="AY787" s="7"/>
      <c r="AZ787" s="7"/>
      <c r="BA787" s="7"/>
      <c r="BB787" s="7"/>
      <c r="BC787" s="7"/>
      <c r="BD787" s="7"/>
      <c r="BE787" s="7"/>
      <c r="BF787" s="7"/>
      <c r="BG787" s="7"/>
      <c r="BH787" s="7"/>
      <c r="BI787" s="7"/>
      <c r="BJ787" s="7"/>
      <c r="BK787" s="7"/>
      <c r="BL787" s="7"/>
      <c r="BM787" s="7"/>
      <c r="BN787" s="7"/>
    </row>
    <row r="788" spans="4:66" s="5" customFormat="1" ht="13.2" hidden="1">
      <c r="D788" s="43"/>
      <c r="Q788" s="38">
        <f t="shared" si="123"/>
        <v>0</v>
      </c>
      <c r="R788" s="15"/>
      <c r="S788" s="15"/>
      <c r="T788" s="15"/>
      <c r="U788" s="15"/>
      <c r="V788" s="15"/>
      <c r="W788" s="15"/>
      <c r="X788" s="8"/>
      <c r="Y788" s="8"/>
      <c r="Z788" s="8"/>
      <c r="AA788" s="8"/>
      <c r="AB788" s="8"/>
      <c r="AC788" s="8"/>
      <c r="AD788" s="8"/>
      <c r="AE788" s="8"/>
      <c r="AF788" s="8"/>
      <c r="AG788" s="8"/>
      <c r="AH788" s="8"/>
      <c r="AI788" s="8"/>
      <c r="AJ788" s="8"/>
      <c r="AK788" s="8"/>
      <c r="AL788" s="8"/>
      <c r="AM788" s="8"/>
      <c r="AN788" s="8"/>
      <c r="AO788" s="8"/>
      <c r="AP788" s="8"/>
      <c r="AQ788" s="8"/>
      <c r="AR788" s="8"/>
      <c r="AS788" s="7"/>
      <c r="AT788" s="7"/>
      <c r="AU788" s="7"/>
      <c r="AV788" s="7"/>
      <c r="AW788" s="7"/>
      <c r="AX788" s="7"/>
      <c r="AY788" s="7"/>
      <c r="AZ788" s="7"/>
      <c r="BA788" s="7"/>
      <c r="BB788" s="7"/>
      <c r="BC788" s="7"/>
      <c r="BD788" s="7"/>
      <c r="BE788" s="7"/>
      <c r="BF788" s="7"/>
      <c r="BG788" s="7"/>
      <c r="BH788" s="7"/>
      <c r="BI788" s="7"/>
      <c r="BJ788" s="7"/>
      <c r="BK788" s="7"/>
      <c r="BL788" s="7"/>
      <c r="BM788" s="7"/>
      <c r="BN788" s="7"/>
    </row>
    <row r="789" spans="4:66" s="5" customFormat="1" ht="13.2" hidden="1">
      <c r="D789" s="43"/>
      <c r="Q789" s="38">
        <f t="shared" si="123"/>
        <v>0</v>
      </c>
      <c r="R789" s="15"/>
      <c r="S789" s="15"/>
      <c r="T789" s="15"/>
      <c r="U789" s="15"/>
      <c r="V789" s="15"/>
      <c r="W789" s="15"/>
      <c r="X789" s="8"/>
      <c r="Y789" s="8"/>
      <c r="Z789" s="8"/>
      <c r="AA789" s="8"/>
      <c r="AB789" s="8"/>
      <c r="AC789" s="8"/>
      <c r="AD789" s="8"/>
      <c r="AE789" s="8"/>
      <c r="AF789" s="8"/>
      <c r="AG789" s="8"/>
      <c r="AH789" s="8"/>
      <c r="AI789" s="8"/>
      <c r="AJ789" s="8"/>
      <c r="AK789" s="8"/>
      <c r="AL789" s="8"/>
      <c r="AM789" s="8"/>
      <c r="AN789" s="8"/>
      <c r="AO789" s="8"/>
      <c r="AP789" s="8"/>
      <c r="AQ789" s="8"/>
      <c r="AR789" s="8"/>
      <c r="AS789" s="7"/>
      <c r="AT789" s="7"/>
      <c r="AU789" s="7"/>
      <c r="AV789" s="7"/>
      <c r="AW789" s="7"/>
      <c r="AX789" s="7"/>
      <c r="AY789" s="7"/>
      <c r="AZ789" s="7"/>
      <c r="BA789" s="7"/>
      <c r="BB789" s="7"/>
      <c r="BC789" s="7"/>
      <c r="BD789" s="7"/>
      <c r="BE789" s="7"/>
      <c r="BF789" s="7"/>
      <c r="BG789" s="7"/>
      <c r="BH789" s="7"/>
      <c r="BI789" s="7"/>
      <c r="BJ789" s="7"/>
      <c r="BK789" s="7"/>
      <c r="BL789" s="7"/>
      <c r="BM789" s="7"/>
      <c r="BN789" s="7"/>
    </row>
    <row r="790" spans="4:66" s="5" customFormat="1" ht="13.2" hidden="1">
      <c r="D790" s="43"/>
      <c r="Q790" s="38">
        <f t="shared" si="123"/>
        <v>0</v>
      </c>
      <c r="R790" s="15"/>
      <c r="S790" s="15"/>
      <c r="T790" s="15"/>
      <c r="U790" s="15"/>
      <c r="V790" s="15"/>
      <c r="W790" s="15"/>
      <c r="X790" s="8"/>
      <c r="Y790" s="8"/>
      <c r="Z790" s="8"/>
      <c r="AA790" s="8"/>
      <c r="AB790" s="8"/>
      <c r="AC790" s="8"/>
      <c r="AD790" s="8"/>
      <c r="AE790" s="8"/>
      <c r="AF790" s="8"/>
      <c r="AG790" s="8"/>
      <c r="AH790" s="8"/>
      <c r="AI790" s="8"/>
      <c r="AJ790" s="8"/>
      <c r="AK790" s="8"/>
      <c r="AL790" s="8"/>
      <c r="AM790" s="8"/>
      <c r="AN790" s="8"/>
      <c r="AO790" s="8"/>
      <c r="AP790" s="8"/>
      <c r="AQ790" s="8"/>
      <c r="AR790" s="8"/>
      <c r="AS790" s="7"/>
      <c r="AT790" s="7"/>
      <c r="AU790" s="7"/>
      <c r="AV790" s="7"/>
      <c r="AW790" s="7"/>
      <c r="AX790" s="7"/>
      <c r="AY790" s="7"/>
      <c r="AZ790" s="7"/>
      <c r="BA790" s="7"/>
      <c r="BB790" s="7"/>
      <c r="BC790" s="7"/>
      <c r="BD790" s="7"/>
      <c r="BE790" s="7"/>
      <c r="BF790" s="7"/>
      <c r="BG790" s="7"/>
      <c r="BH790" s="7"/>
      <c r="BI790" s="7"/>
      <c r="BJ790" s="7"/>
      <c r="BK790" s="7"/>
      <c r="BL790" s="7"/>
      <c r="BM790" s="7"/>
      <c r="BN790" s="7"/>
    </row>
    <row r="791" spans="4:66" s="5" customFormat="1" ht="13.2" hidden="1">
      <c r="D791" s="43"/>
      <c r="Q791" s="38">
        <f t="shared" si="123"/>
        <v>0</v>
      </c>
      <c r="R791" s="15"/>
      <c r="S791" s="15"/>
      <c r="T791" s="15"/>
      <c r="U791" s="15"/>
      <c r="V791" s="15"/>
      <c r="W791" s="15"/>
      <c r="X791" s="8"/>
      <c r="Y791" s="8"/>
      <c r="Z791" s="8"/>
      <c r="AA791" s="8"/>
      <c r="AB791" s="8"/>
      <c r="AC791" s="8"/>
      <c r="AD791" s="8"/>
      <c r="AE791" s="8"/>
      <c r="AF791" s="8"/>
      <c r="AG791" s="8"/>
      <c r="AH791" s="8"/>
      <c r="AI791" s="8"/>
      <c r="AJ791" s="8"/>
      <c r="AK791" s="8"/>
      <c r="AL791" s="8"/>
      <c r="AM791" s="8"/>
      <c r="AN791" s="8"/>
      <c r="AO791" s="8"/>
      <c r="AP791" s="8"/>
      <c r="AQ791" s="8"/>
      <c r="AR791" s="8"/>
      <c r="AS791" s="7"/>
      <c r="AT791" s="7"/>
      <c r="AU791" s="7"/>
      <c r="AV791" s="7"/>
      <c r="AW791" s="7"/>
      <c r="AX791" s="7"/>
      <c r="AY791" s="7"/>
      <c r="AZ791" s="7"/>
      <c r="BA791" s="7"/>
      <c r="BB791" s="7"/>
      <c r="BC791" s="7"/>
      <c r="BD791" s="7"/>
      <c r="BE791" s="7"/>
      <c r="BF791" s="7"/>
      <c r="BG791" s="7"/>
      <c r="BH791" s="7"/>
      <c r="BI791" s="7"/>
      <c r="BJ791" s="7"/>
      <c r="BK791" s="7"/>
      <c r="BL791" s="7"/>
      <c r="BM791" s="7"/>
      <c r="BN791" s="7"/>
    </row>
    <row r="792" spans="4:66" s="5" customFormat="1" ht="13.2" hidden="1">
      <c r="D792" s="43"/>
      <c r="Q792" s="38">
        <f t="shared" si="123"/>
        <v>0</v>
      </c>
      <c r="R792" s="15"/>
      <c r="S792" s="15"/>
      <c r="T792" s="15"/>
      <c r="U792" s="15"/>
      <c r="V792" s="15"/>
      <c r="W792" s="15"/>
      <c r="X792" s="8"/>
      <c r="Y792" s="8"/>
      <c r="Z792" s="8"/>
      <c r="AA792" s="8"/>
      <c r="AB792" s="8"/>
      <c r="AC792" s="8"/>
      <c r="AD792" s="8"/>
      <c r="AE792" s="8"/>
      <c r="AF792" s="8"/>
      <c r="AG792" s="8"/>
      <c r="AH792" s="8"/>
      <c r="AI792" s="8"/>
      <c r="AJ792" s="8"/>
      <c r="AK792" s="8"/>
      <c r="AL792" s="8"/>
      <c r="AM792" s="8"/>
      <c r="AN792" s="8"/>
      <c r="AO792" s="8"/>
      <c r="AP792" s="8"/>
      <c r="AQ792" s="8"/>
      <c r="AR792" s="8"/>
      <c r="AS792" s="7"/>
      <c r="AT792" s="7"/>
      <c r="AU792" s="7"/>
      <c r="AV792" s="7"/>
      <c r="AW792" s="7"/>
      <c r="AX792" s="7"/>
      <c r="AY792" s="7"/>
      <c r="AZ792" s="7"/>
      <c r="BA792" s="7"/>
      <c r="BB792" s="7"/>
      <c r="BC792" s="7"/>
      <c r="BD792" s="7"/>
      <c r="BE792" s="7"/>
      <c r="BF792" s="7"/>
      <c r="BG792" s="7"/>
      <c r="BH792" s="7"/>
      <c r="BI792" s="7"/>
      <c r="BJ792" s="7"/>
      <c r="BK792" s="7"/>
      <c r="BL792" s="7"/>
      <c r="BM792" s="7"/>
      <c r="BN792" s="7"/>
    </row>
    <row r="793" spans="4:66" s="5" customFormat="1" ht="13.2" hidden="1">
      <c r="D793" s="43"/>
      <c r="Q793" s="38">
        <f t="shared" si="123"/>
        <v>0</v>
      </c>
      <c r="R793" s="15"/>
      <c r="S793" s="15"/>
      <c r="T793" s="15"/>
      <c r="U793" s="15"/>
      <c r="V793" s="15"/>
      <c r="W793" s="15"/>
      <c r="X793" s="8"/>
      <c r="Y793" s="8"/>
      <c r="Z793" s="8"/>
      <c r="AA793" s="8"/>
      <c r="AB793" s="8"/>
      <c r="AC793" s="8"/>
      <c r="AD793" s="8"/>
      <c r="AE793" s="8"/>
      <c r="AF793" s="8"/>
      <c r="AG793" s="8"/>
      <c r="AH793" s="8"/>
      <c r="AI793" s="8"/>
      <c r="AJ793" s="8"/>
      <c r="AK793" s="8"/>
      <c r="AL793" s="8"/>
      <c r="AM793" s="8"/>
      <c r="AN793" s="8"/>
      <c r="AO793" s="8"/>
      <c r="AP793" s="8"/>
      <c r="AQ793" s="8"/>
      <c r="AR793" s="8"/>
      <c r="AS793" s="7"/>
      <c r="AT793" s="7"/>
      <c r="AU793" s="7"/>
      <c r="AV793" s="7"/>
      <c r="AW793" s="7"/>
      <c r="AX793" s="7"/>
      <c r="AY793" s="7"/>
      <c r="AZ793" s="7"/>
      <c r="BA793" s="7"/>
      <c r="BB793" s="7"/>
      <c r="BC793" s="7"/>
      <c r="BD793" s="7"/>
      <c r="BE793" s="7"/>
      <c r="BF793" s="7"/>
      <c r="BG793" s="7"/>
      <c r="BH793" s="7"/>
      <c r="BI793" s="7"/>
      <c r="BJ793" s="7"/>
      <c r="BK793" s="7"/>
      <c r="BL793" s="7"/>
      <c r="BM793" s="7"/>
      <c r="BN793" s="7"/>
    </row>
    <row r="794" spans="4:66" s="5" customFormat="1" ht="13.2" hidden="1">
      <c r="D794" s="43"/>
      <c r="Q794" s="38">
        <f t="shared" si="123"/>
        <v>0</v>
      </c>
      <c r="R794" s="15"/>
      <c r="S794" s="15"/>
      <c r="T794" s="15"/>
      <c r="U794" s="15"/>
      <c r="V794" s="15"/>
      <c r="W794" s="15"/>
      <c r="X794" s="8"/>
      <c r="Y794" s="8"/>
      <c r="Z794" s="8"/>
      <c r="AA794" s="8"/>
      <c r="AB794" s="8"/>
      <c r="AC794" s="8"/>
      <c r="AD794" s="8"/>
      <c r="AE794" s="8"/>
      <c r="AF794" s="8"/>
      <c r="AG794" s="8"/>
      <c r="AH794" s="8"/>
      <c r="AI794" s="8"/>
      <c r="AJ794" s="8"/>
      <c r="AK794" s="8"/>
      <c r="AL794" s="8"/>
      <c r="AM794" s="8"/>
      <c r="AN794" s="8"/>
      <c r="AO794" s="8"/>
      <c r="AP794" s="8"/>
      <c r="AQ794" s="8"/>
      <c r="AR794" s="8"/>
      <c r="AS794" s="7"/>
      <c r="AT794" s="7"/>
      <c r="AU794" s="7"/>
      <c r="AV794" s="7"/>
      <c r="AW794" s="7"/>
      <c r="AX794" s="7"/>
      <c r="AY794" s="7"/>
      <c r="AZ794" s="7"/>
      <c r="BA794" s="7"/>
      <c r="BB794" s="7"/>
      <c r="BC794" s="7"/>
      <c r="BD794" s="7"/>
      <c r="BE794" s="7"/>
      <c r="BF794" s="7"/>
      <c r="BG794" s="7"/>
      <c r="BH794" s="7"/>
      <c r="BI794" s="7"/>
      <c r="BJ794" s="7"/>
      <c r="BK794" s="7"/>
      <c r="BL794" s="7"/>
      <c r="BM794" s="7"/>
      <c r="BN794" s="7"/>
    </row>
    <row r="795" spans="4:66" s="5" customFormat="1" ht="13.2" hidden="1">
      <c r="D795" s="43"/>
      <c r="Q795" s="38">
        <f t="shared" si="123"/>
        <v>0</v>
      </c>
      <c r="R795" s="15"/>
      <c r="S795" s="15"/>
      <c r="T795" s="15"/>
      <c r="U795" s="15"/>
      <c r="V795" s="15"/>
      <c r="W795" s="15"/>
      <c r="X795" s="8"/>
      <c r="Y795" s="8"/>
      <c r="Z795" s="8"/>
      <c r="AA795" s="8"/>
      <c r="AB795" s="8"/>
      <c r="AC795" s="8"/>
      <c r="AD795" s="8"/>
      <c r="AE795" s="8"/>
      <c r="AF795" s="8"/>
      <c r="AG795" s="8"/>
      <c r="AH795" s="8"/>
      <c r="AI795" s="8"/>
      <c r="AJ795" s="8"/>
      <c r="AK795" s="8"/>
      <c r="AL795" s="8"/>
      <c r="AM795" s="8"/>
      <c r="AN795" s="8"/>
      <c r="AO795" s="8"/>
      <c r="AP795" s="8"/>
      <c r="AQ795" s="8"/>
      <c r="AR795" s="8"/>
      <c r="AS795" s="7"/>
      <c r="AT795" s="7"/>
      <c r="AU795" s="7"/>
      <c r="AV795" s="7"/>
      <c r="AW795" s="7"/>
      <c r="AX795" s="7"/>
      <c r="AY795" s="7"/>
      <c r="AZ795" s="7"/>
      <c r="BA795" s="7"/>
      <c r="BB795" s="7"/>
      <c r="BC795" s="7"/>
      <c r="BD795" s="7"/>
      <c r="BE795" s="7"/>
      <c r="BF795" s="7"/>
      <c r="BG795" s="7"/>
      <c r="BH795" s="7"/>
      <c r="BI795" s="7"/>
      <c r="BJ795" s="7"/>
      <c r="BK795" s="7"/>
      <c r="BL795" s="7"/>
      <c r="BM795" s="7"/>
      <c r="BN795" s="7"/>
    </row>
    <row r="796" spans="4:66" s="5" customFormat="1" ht="13.2" hidden="1">
      <c r="D796" s="43"/>
      <c r="Q796" s="38">
        <f t="shared" si="123"/>
        <v>0</v>
      </c>
      <c r="R796" s="15"/>
      <c r="S796" s="15"/>
      <c r="T796" s="15"/>
      <c r="U796" s="15"/>
      <c r="V796" s="15"/>
      <c r="W796" s="15"/>
      <c r="X796" s="8"/>
      <c r="Y796" s="8"/>
      <c r="Z796" s="8"/>
      <c r="AA796" s="8"/>
      <c r="AB796" s="8"/>
      <c r="AC796" s="8"/>
      <c r="AD796" s="8"/>
      <c r="AE796" s="8"/>
      <c r="AF796" s="8"/>
      <c r="AG796" s="8"/>
      <c r="AH796" s="8"/>
      <c r="AI796" s="8"/>
      <c r="AJ796" s="8"/>
      <c r="AK796" s="8"/>
      <c r="AL796" s="8"/>
      <c r="AM796" s="8"/>
      <c r="AN796" s="8"/>
      <c r="AO796" s="8"/>
      <c r="AP796" s="8"/>
      <c r="AQ796" s="8"/>
      <c r="AR796" s="8"/>
      <c r="AS796" s="7"/>
      <c r="AT796" s="7"/>
      <c r="AU796" s="7"/>
      <c r="AV796" s="7"/>
      <c r="AW796" s="7"/>
      <c r="AX796" s="7"/>
      <c r="AY796" s="7"/>
      <c r="AZ796" s="7"/>
      <c r="BA796" s="7"/>
      <c r="BB796" s="7"/>
      <c r="BC796" s="7"/>
      <c r="BD796" s="7"/>
      <c r="BE796" s="7"/>
      <c r="BF796" s="7"/>
      <c r="BG796" s="7"/>
      <c r="BH796" s="7"/>
      <c r="BI796" s="7"/>
      <c r="BJ796" s="7"/>
      <c r="BK796" s="7"/>
      <c r="BL796" s="7"/>
      <c r="BM796" s="7"/>
      <c r="BN796" s="7"/>
    </row>
    <row r="797" spans="4:66" s="5" customFormat="1" ht="13.2" hidden="1">
      <c r="D797" s="43"/>
      <c r="Q797" s="38">
        <f t="shared" si="123"/>
        <v>0</v>
      </c>
      <c r="R797" s="15"/>
      <c r="S797" s="15"/>
      <c r="T797" s="15"/>
      <c r="U797" s="15"/>
      <c r="V797" s="15"/>
      <c r="W797" s="15"/>
      <c r="X797" s="8"/>
      <c r="Y797" s="8"/>
      <c r="Z797" s="8"/>
      <c r="AA797" s="8"/>
      <c r="AB797" s="8"/>
      <c r="AC797" s="8"/>
      <c r="AD797" s="8"/>
      <c r="AE797" s="8"/>
      <c r="AF797" s="8"/>
      <c r="AG797" s="8"/>
      <c r="AH797" s="8"/>
      <c r="AI797" s="8"/>
      <c r="AJ797" s="8"/>
      <c r="AK797" s="8"/>
      <c r="AL797" s="8"/>
      <c r="AM797" s="8"/>
      <c r="AN797" s="8"/>
      <c r="AO797" s="8"/>
      <c r="AP797" s="8"/>
      <c r="AQ797" s="8"/>
      <c r="AR797" s="8"/>
      <c r="AS797" s="7"/>
      <c r="AT797" s="7"/>
      <c r="AU797" s="7"/>
      <c r="AV797" s="7"/>
      <c r="AW797" s="7"/>
      <c r="AX797" s="7"/>
      <c r="AY797" s="7"/>
      <c r="AZ797" s="7"/>
      <c r="BA797" s="7"/>
      <c r="BB797" s="7"/>
      <c r="BC797" s="7"/>
      <c r="BD797" s="7"/>
      <c r="BE797" s="7"/>
      <c r="BF797" s="7"/>
      <c r="BG797" s="7"/>
      <c r="BH797" s="7"/>
      <c r="BI797" s="7"/>
      <c r="BJ797" s="7"/>
      <c r="BK797" s="7"/>
      <c r="BL797" s="7"/>
      <c r="BM797" s="7"/>
      <c r="BN797" s="7"/>
    </row>
    <row r="798" spans="4:66" s="5" customFormat="1" ht="13.2" hidden="1">
      <c r="D798" s="43"/>
      <c r="Q798" s="38">
        <f t="shared" si="123"/>
        <v>0</v>
      </c>
      <c r="R798" s="15"/>
      <c r="S798" s="15"/>
      <c r="T798" s="15"/>
      <c r="U798" s="15"/>
      <c r="V798" s="15"/>
      <c r="W798" s="15"/>
      <c r="X798" s="8"/>
      <c r="Y798" s="8"/>
      <c r="Z798" s="8"/>
      <c r="AA798" s="8"/>
      <c r="AB798" s="8"/>
      <c r="AC798" s="8"/>
      <c r="AD798" s="8"/>
      <c r="AE798" s="8"/>
      <c r="AF798" s="8"/>
      <c r="AG798" s="8"/>
      <c r="AH798" s="8"/>
      <c r="AI798" s="8"/>
      <c r="AJ798" s="8"/>
      <c r="AK798" s="8"/>
      <c r="AL798" s="8"/>
      <c r="AM798" s="8"/>
      <c r="AN798" s="8"/>
      <c r="AO798" s="8"/>
      <c r="AP798" s="8"/>
      <c r="AQ798" s="8"/>
      <c r="AR798" s="8"/>
      <c r="AS798" s="7"/>
      <c r="AT798" s="7"/>
      <c r="AU798" s="7"/>
      <c r="AV798" s="7"/>
      <c r="AW798" s="7"/>
      <c r="AX798" s="7"/>
      <c r="AY798" s="7"/>
      <c r="AZ798" s="7"/>
      <c r="BA798" s="7"/>
      <c r="BB798" s="7"/>
      <c r="BC798" s="7"/>
      <c r="BD798" s="7"/>
      <c r="BE798" s="7"/>
      <c r="BF798" s="7"/>
      <c r="BG798" s="7"/>
      <c r="BH798" s="7"/>
      <c r="BI798" s="7"/>
      <c r="BJ798" s="7"/>
      <c r="BK798" s="7"/>
      <c r="BL798" s="7"/>
      <c r="BM798" s="7"/>
      <c r="BN798" s="7"/>
    </row>
    <row r="799" spans="4:66" s="5" customFormat="1" ht="13.2" hidden="1">
      <c r="D799" s="43"/>
      <c r="Q799" s="38">
        <f t="shared" si="123"/>
        <v>0</v>
      </c>
      <c r="R799" s="15"/>
      <c r="S799" s="15"/>
      <c r="T799" s="15"/>
      <c r="U799" s="15"/>
      <c r="V799" s="15"/>
      <c r="W799" s="15"/>
      <c r="X799" s="8"/>
      <c r="Y799" s="8"/>
      <c r="Z799" s="8"/>
      <c r="AA799" s="8"/>
      <c r="AB799" s="8"/>
      <c r="AC799" s="8"/>
      <c r="AD799" s="8"/>
      <c r="AE799" s="8"/>
      <c r="AF799" s="8"/>
      <c r="AG799" s="8"/>
      <c r="AH799" s="8"/>
      <c r="AI799" s="8"/>
      <c r="AJ799" s="8"/>
      <c r="AK799" s="8"/>
      <c r="AL799" s="8"/>
      <c r="AM799" s="8"/>
      <c r="AN799" s="8"/>
      <c r="AO799" s="8"/>
      <c r="AP799" s="8"/>
      <c r="AQ799" s="8"/>
      <c r="AR799" s="8"/>
      <c r="AS799" s="7"/>
      <c r="AT799" s="7"/>
      <c r="AU799" s="7"/>
      <c r="AV799" s="7"/>
      <c r="AW799" s="7"/>
      <c r="AX799" s="7"/>
      <c r="AY799" s="7"/>
      <c r="AZ799" s="7"/>
      <c r="BA799" s="7"/>
      <c r="BB799" s="7"/>
      <c r="BC799" s="7"/>
      <c r="BD799" s="7"/>
      <c r="BE799" s="7"/>
      <c r="BF799" s="7"/>
      <c r="BG799" s="7"/>
      <c r="BH799" s="7"/>
      <c r="BI799" s="7"/>
      <c r="BJ799" s="7"/>
      <c r="BK799" s="7"/>
      <c r="BL799" s="7"/>
      <c r="BM799" s="7"/>
      <c r="BN799" s="7"/>
    </row>
    <row r="800" spans="4:66" s="5" customFormat="1" ht="13.2" hidden="1">
      <c r="D800" s="43"/>
      <c r="Q800" s="38">
        <f t="shared" si="123"/>
        <v>0</v>
      </c>
      <c r="R800" s="15"/>
      <c r="S800" s="15"/>
      <c r="T800" s="15"/>
      <c r="U800" s="15"/>
      <c r="V800" s="15"/>
      <c r="W800" s="15"/>
      <c r="X800" s="8"/>
      <c r="Y800" s="8"/>
      <c r="Z800" s="8"/>
      <c r="AA800" s="8"/>
      <c r="AB800" s="8"/>
      <c r="AC800" s="8"/>
      <c r="AD800" s="8"/>
      <c r="AE800" s="8"/>
      <c r="AF800" s="8"/>
      <c r="AG800" s="8"/>
      <c r="AH800" s="8"/>
      <c r="AI800" s="8"/>
      <c r="AJ800" s="8"/>
      <c r="AK800" s="8"/>
      <c r="AL800" s="8"/>
      <c r="AM800" s="8"/>
      <c r="AN800" s="8"/>
      <c r="AO800" s="8"/>
      <c r="AP800" s="8"/>
      <c r="AQ800" s="8"/>
      <c r="AR800" s="8"/>
      <c r="AS800" s="7"/>
      <c r="AT800" s="7"/>
      <c r="AU800" s="7"/>
      <c r="AV800" s="7"/>
      <c r="AW800" s="7"/>
      <c r="AX800" s="7"/>
      <c r="AY800" s="7"/>
      <c r="AZ800" s="7"/>
      <c r="BA800" s="7"/>
      <c r="BB800" s="7"/>
      <c r="BC800" s="7"/>
      <c r="BD800" s="7"/>
      <c r="BE800" s="7"/>
      <c r="BF800" s="7"/>
      <c r="BG800" s="7"/>
      <c r="BH800" s="7"/>
      <c r="BI800" s="7"/>
      <c r="BJ800" s="7"/>
      <c r="BK800" s="7"/>
      <c r="BL800" s="7"/>
      <c r="BM800" s="7"/>
      <c r="BN800" s="7"/>
    </row>
    <row r="801" spans="4:66" s="5" customFormat="1" ht="13.2" hidden="1">
      <c r="D801" s="43"/>
      <c r="Q801" s="38">
        <f t="shared" si="123"/>
        <v>0</v>
      </c>
      <c r="R801" s="15"/>
      <c r="S801" s="15"/>
      <c r="T801" s="15"/>
      <c r="U801" s="15"/>
      <c r="V801" s="15"/>
      <c r="W801" s="15"/>
      <c r="X801" s="8"/>
      <c r="Y801" s="8"/>
      <c r="Z801" s="8"/>
      <c r="AA801" s="8"/>
      <c r="AB801" s="8"/>
      <c r="AC801" s="8"/>
      <c r="AD801" s="8"/>
      <c r="AE801" s="8"/>
      <c r="AF801" s="8"/>
      <c r="AG801" s="8"/>
      <c r="AH801" s="8"/>
      <c r="AI801" s="8"/>
      <c r="AJ801" s="8"/>
      <c r="AK801" s="8"/>
      <c r="AL801" s="8"/>
      <c r="AM801" s="8"/>
      <c r="AN801" s="8"/>
      <c r="AO801" s="8"/>
      <c r="AP801" s="8"/>
      <c r="AQ801" s="8"/>
      <c r="AR801" s="8"/>
      <c r="AS801" s="7"/>
      <c r="AT801" s="7"/>
      <c r="AU801" s="7"/>
      <c r="AV801" s="7"/>
      <c r="AW801" s="7"/>
      <c r="AX801" s="7"/>
      <c r="AY801" s="7"/>
      <c r="AZ801" s="7"/>
      <c r="BA801" s="7"/>
      <c r="BB801" s="7"/>
      <c r="BC801" s="7"/>
      <c r="BD801" s="7"/>
      <c r="BE801" s="7"/>
      <c r="BF801" s="7"/>
      <c r="BG801" s="7"/>
      <c r="BH801" s="7"/>
      <c r="BI801" s="7"/>
      <c r="BJ801" s="7"/>
      <c r="BK801" s="7"/>
      <c r="BL801" s="7"/>
      <c r="BM801" s="7"/>
      <c r="BN801" s="7"/>
    </row>
    <row r="802" spans="4:66" s="5" customFormat="1" ht="13.2" hidden="1">
      <c r="D802" s="43"/>
      <c r="Q802" s="38">
        <f t="shared" si="123"/>
        <v>0</v>
      </c>
      <c r="R802" s="15"/>
      <c r="S802" s="15"/>
      <c r="T802" s="15"/>
      <c r="U802" s="15"/>
      <c r="V802" s="15"/>
      <c r="W802" s="15"/>
      <c r="X802" s="8"/>
      <c r="Y802" s="8"/>
      <c r="Z802" s="8"/>
      <c r="AA802" s="8"/>
      <c r="AB802" s="8"/>
      <c r="AC802" s="8"/>
      <c r="AD802" s="8"/>
      <c r="AE802" s="8"/>
      <c r="AF802" s="8"/>
      <c r="AG802" s="8"/>
      <c r="AH802" s="8"/>
      <c r="AI802" s="8"/>
      <c r="AJ802" s="8"/>
      <c r="AK802" s="8"/>
      <c r="AL802" s="8"/>
      <c r="AM802" s="8"/>
      <c r="AN802" s="8"/>
      <c r="AO802" s="8"/>
      <c r="AP802" s="8"/>
      <c r="AQ802" s="8"/>
      <c r="AR802" s="8"/>
      <c r="AS802" s="7"/>
      <c r="AT802" s="7"/>
      <c r="AU802" s="7"/>
      <c r="AV802" s="7"/>
      <c r="AW802" s="7"/>
      <c r="AX802" s="7"/>
      <c r="AY802" s="7"/>
      <c r="AZ802" s="7"/>
      <c r="BA802" s="7"/>
      <c r="BB802" s="7"/>
      <c r="BC802" s="7"/>
      <c r="BD802" s="7"/>
      <c r="BE802" s="7"/>
      <c r="BF802" s="7"/>
      <c r="BG802" s="7"/>
      <c r="BH802" s="7"/>
      <c r="BI802" s="7"/>
      <c r="BJ802" s="7"/>
      <c r="BK802" s="7"/>
      <c r="BL802" s="7"/>
      <c r="BM802" s="7"/>
      <c r="BN802" s="7"/>
    </row>
    <row r="803" spans="4:66" s="5" customFormat="1" ht="13.2" hidden="1">
      <c r="D803" s="43"/>
      <c r="Q803" s="38">
        <f t="shared" si="123"/>
        <v>0</v>
      </c>
      <c r="R803" s="15"/>
      <c r="S803" s="15"/>
      <c r="T803" s="15"/>
      <c r="U803" s="15"/>
      <c r="V803" s="15"/>
      <c r="W803" s="15"/>
      <c r="X803" s="8"/>
      <c r="Y803" s="8"/>
      <c r="Z803" s="8"/>
      <c r="AA803" s="8"/>
      <c r="AB803" s="8"/>
      <c r="AC803" s="8"/>
      <c r="AD803" s="8"/>
      <c r="AE803" s="8"/>
      <c r="AF803" s="8"/>
      <c r="AG803" s="8"/>
      <c r="AH803" s="8"/>
      <c r="AI803" s="8"/>
      <c r="AJ803" s="8"/>
      <c r="AK803" s="8"/>
      <c r="AL803" s="8"/>
      <c r="AM803" s="8"/>
      <c r="AN803" s="8"/>
      <c r="AO803" s="8"/>
      <c r="AP803" s="8"/>
      <c r="AQ803" s="8"/>
      <c r="AR803" s="8"/>
      <c r="AS803" s="7"/>
      <c r="AT803" s="7"/>
      <c r="AU803" s="7"/>
      <c r="AV803" s="7"/>
      <c r="AW803" s="7"/>
      <c r="AX803" s="7"/>
      <c r="AY803" s="7"/>
      <c r="AZ803" s="7"/>
      <c r="BA803" s="7"/>
      <c r="BB803" s="7"/>
      <c r="BC803" s="7"/>
      <c r="BD803" s="7"/>
      <c r="BE803" s="7"/>
      <c r="BF803" s="7"/>
      <c r="BG803" s="7"/>
      <c r="BH803" s="7"/>
      <c r="BI803" s="7"/>
      <c r="BJ803" s="7"/>
      <c r="BK803" s="7"/>
      <c r="BL803" s="7"/>
      <c r="BM803" s="7"/>
      <c r="BN803" s="7"/>
    </row>
    <row r="804" spans="4:66" s="5" customFormat="1" ht="13.2" hidden="1">
      <c r="D804" s="43"/>
      <c r="Q804" s="38">
        <f t="shared" si="123"/>
        <v>0</v>
      </c>
      <c r="R804" s="15"/>
      <c r="S804" s="15"/>
      <c r="T804" s="15"/>
      <c r="U804" s="15"/>
      <c r="V804" s="15"/>
      <c r="W804" s="15"/>
      <c r="X804" s="8"/>
      <c r="Y804" s="8"/>
      <c r="Z804" s="8"/>
      <c r="AA804" s="8"/>
      <c r="AB804" s="8"/>
      <c r="AC804" s="8"/>
      <c r="AD804" s="8"/>
      <c r="AE804" s="8"/>
      <c r="AF804" s="8"/>
      <c r="AG804" s="8"/>
      <c r="AH804" s="8"/>
      <c r="AI804" s="8"/>
      <c r="AJ804" s="8"/>
      <c r="AK804" s="8"/>
      <c r="AL804" s="8"/>
      <c r="AM804" s="8"/>
      <c r="AN804" s="8"/>
      <c r="AO804" s="8"/>
      <c r="AP804" s="8"/>
      <c r="AQ804" s="8"/>
      <c r="AR804" s="8"/>
      <c r="AS804" s="7"/>
      <c r="AT804" s="7"/>
      <c r="AU804" s="7"/>
      <c r="AV804" s="7"/>
      <c r="AW804" s="7"/>
      <c r="AX804" s="7"/>
      <c r="AY804" s="7"/>
      <c r="AZ804" s="7"/>
      <c r="BA804" s="7"/>
      <c r="BB804" s="7"/>
      <c r="BC804" s="7"/>
      <c r="BD804" s="7"/>
      <c r="BE804" s="7"/>
      <c r="BF804" s="7"/>
      <c r="BG804" s="7"/>
      <c r="BH804" s="7"/>
      <c r="BI804" s="7"/>
      <c r="BJ804" s="7"/>
      <c r="BK804" s="7"/>
      <c r="BL804" s="7"/>
      <c r="BM804" s="7"/>
      <c r="BN804" s="7"/>
    </row>
    <row r="805" spans="4:66" s="5" customFormat="1" ht="13.2" hidden="1">
      <c r="D805" s="43"/>
      <c r="Q805" s="38">
        <f t="shared" si="123"/>
        <v>0</v>
      </c>
      <c r="R805" s="15"/>
      <c r="S805" s="15"/>
      <c r="T805" s="15"/>
      <c r="U805" s="15"/>
      <c r="V805" s="15"/>
      <c r="W805" s="15"/>
      <c r="X805" s="8"/>
      <c r="Y805" s="8"/>
      <c r="Z805" s="8"/>
      <c r="AA805" s="8"/>
      <c r="AB805" s="8"/>
      <c r="AC805" s="8"/>
      <c r="AD805" s="8"/>
      <c r="AE805" s="8"/>
      <c r="AF805" s="8"/>
      <c r="AG805" s="8"/>
      <c r="AH805" s="8"/>
      <c r="AI805" s="8"/>
      <c r="AJ805" s="8"/>
      <c r="AK805" s="8"/>
      <c r="AL805" s="8"/>
      <c r="AM805" s="8"/>
      <c r="AN805" s="8"/>
      <c r="AO805" s="8"/>
      <c r="AP805" s="8"/>
      <c r="AQ805" s="8"/>
      <c r="AR805" s="8"/>
      <c r="AS805" s="7"/>
      <c r="AT805" s="7"/>
      <c r="AU805" s="7"/>
      <c r="AV805" s="7"/>
      <c r="AW805" s="7"/>
      <c r="AX805" s="7"/>
      <c r="AY805" s="7"/>
      <c r="AZ805" s="7"/>
      <c r="BA805" s="7"/>
      <c r="BB805" s="7"/>
      <c r="BC805" s="7"/>
      <c r="BD805" s="7"/>
      <c r="BE805" s="7"/>
      <c r="BF805" s="7"/>
      <c r="BG805" s="7"/>
      <c r="BH805" s="7"/>
      <c r="BI805" s="7"/>
      <c r="BJ805" s="7"/>
      <c r="BK805" s="7"/>
      <c r="BL805" s="7"/>
      <c r="BM805" s="7"/>
      <c r="BN805" s="7"/>
    </row>
    <row r="806" spans="4:66" s="5" customFormat="1" ht="13.2" hidden="1">
      <c r="D806" s="43"/>
      <c r="Q806" s="38">
        <f t="shared" si="123"/>
        <v>0</v>
      </c>
      <c r="R806" s="15"/>
      <c r="S806" s="15"/>
      <c r="T806" s="15"/>
      <c r="U806" s="15"/>
      <c r="V806" s="15"/>
      <c r="W806" s="15"/>
      <c r="X806" s="8"/>
      <c r="Y806" s="8"/>
      <c r="Z806" s="8"/>
      <c r="AA806" s="8"/>
      <c r="AB806" s="8"/>
      <c r="AC806" s="8"/>
      <c r="AD806" s="8"/>
      <c r="AE806" s="8"/>
      <c r="AF806" s="8"/>
      <c r="AG806" s="8"/>
      <c r="AH806" s="8"/>
      <c r="AI806" s="8"/>
      <c r="AJ806" s="8"/>
      <c r="AK806" s="8"/>
      <c r="AL806" s="8"/>
      <c r="AM806" s="8"/>
      <c r="AN806" s="8"/>
      <c r="AO806" s="8"/>
      <c r="AP806" s="8"/>
      <c r="AQ806" s="8"/>
      <c r="AR806" s="8"/>
      <c r="AS806" s="7"/>
      <c r="AT806" s="7"/>
      <c r="AU806" s="7"/>
      <c r="AV806" s="7"/>
      <c r="AW806" s="7"/>
      <c r="AX806" s="7"/>
      <c r="AY806" s="7"/>
      <c r="AZ806" s="7"/>
      <c r="BA806" s="7"/>
      <c r="BB806" s="7"/>
      <c r="BC806" s="7"/>
      <c r="BD806" s="7"/>
      <c r="BE806" s="7"/>
      <c r="BF806" s="7"/>
      <c r="BG806" s="7"/>
      <c r="BH806" s="7"/>
      <c r="BI806" s="7"/>
      <c r="BJ806" s="7"/>
      <c r="BK806" s="7"/>
      <c r="BL806" s="7"/>
      <c r="BM806" s="7"/>
      <c r="BN806" s="7"/>
    </row>
    <row r="807" spans="4:66" s="5" customFormat="1" ht="13.2" hidden="1">
      <c r="D807" s="43"/>
      <c r="Q807" s="38">
        <f t="shared" si="123"/>
        <v>0</v>
      </c>
      <c r="R807" s="15"/>
      <c r="S807" s="15"/>
      <c r="T807" s="15"/>
      <c r="U807" s="15"/>
      <c r="V807" s="15"/>
      <c r="W807" s="15"/>
      <c r="X807" s="8"/>
      <c r="Y807" s="8"/>
      <c r="Z807" s="8"/>
      <c r="AA807" s="8"/>
      <c r="AB807" s="8"/>
      <c r="AC807" s="8"/>
      <c r="AD807" s="8"/>
      <c r="AE807" s="8"/>
      <c r="AF807" s="8"/>
      <c r="AG807" s="8"/>
      <c r="AH807" s="8"/>
      <c r="AI807" s="8"/>
      <c r="AJ807" s="8"/>
      <c r="AK807" s="8"/>
      <c r="AL807" s="8"/>
      <c r="AM807" s="8"/>
      <c r="AN807" s="8"/>
      <c r="AO807" s="8"/>
      <c r="AP807" s="8"/>
      <c r="AQ807" s="8"/>
      <c r="AR807" s="8"/>
      <c r="AS807" s="7"/>
      <c r="AT807" s="7"/>
      <c r="AU807" s="7"/>
      <c r="AV807" s="7"/>
      <c r="AW807" s="7"/>
      <c r="AX807" s="7"/>
      <c r="AY807" s="7"/>
      <c r="AZ807" s="7"/>
      <c r="BA807" s="7"/>
      <c r="BB807" s="7"/>
      <c r="BC807" s="7"/>
      <c r="BD807" s="7"/>
      <c r="BE807" s="7"/>
      <c r="BF807" s="7"/>
      <c r="BG807" s="7"/>
      <c r="BH807" s="7"/>
      <c r="BI807" s="7"/>
      <c r="BJ807" s="7"/>
      <c r="BK807" s="7"/>
      <c r="BL807" s="7"/>
      <c r="BM807" s="7"/>
      <c r="BN807" s="7"/>
    </row>
    <row r="808" spans="4:66" s="5" customFormat="1" ht="13.2" hidden="1">
      <c r="D808" s="43"/>
      <c r="Q808" s="38">
        <f t="shared" si="123"/>
        <v>0</v>
      </c>
      <c r="R808" s="15"/>
      <c r="S808" s="15"/>
      <c r="T808" s="15"/>
      <c r="U808" s="15"/>
      <c r="V808" s="15"/>
      <c r="W808" s="15"/>
      <c r="X808" s="8"/>
      <c r="Y808" s="8"/>
      <c r="Z808" s="8"/>
      <c r="AA808" s="8"/>
      <c r="AB808" s="8"/>
      <c r="AC808" s="8"/>
      <c r="AD808" s="8"/>
      <c r="AE808" s="8"/>
      <c r="AF808" s="8"/>
      <c r="AG808" s="8"/>
      <c r="AH808" s="8"/>
      <c r="AI808" s="8"/>
      <c r="AJ808" s="8"/>
      <c r="AK808" s="8"/>
      <c r="AL808" s="8"/>
      <c r="AM808" s="8"/>
      <c r="AN808" s="8"/>
      <c r="AO808" s="8"/>
      <c r="AP808" s="8"/>
      <c r="AQ808" s="8"/>
      <c r="AR808" s="8"/>
      <c r="AS808" s="7"/>
      <c r="AT808" s="7"/>
      <c r="AU808" s="7"/>
      <c r="AV808" s="7"/>
      <c r="AW808" s="7"/>
      <c r="AX808" s="7"/>
      <c r="AY808" s="7"/>
      <c r="AZ808" s="7"/>
      <c r="BA808" s="7"/>
      <c r="BB808" s="7"/>
      <c r="BC808" s="7"/>
      <c r="BD808" s="7"/>
      <c r="BE808" s="7"/>
      <c r="BF808" s="7"/>
      <c r="BG808" s="7"/>
      <c r="BH808" s="7"/>
      <c r="BI808" s="7"/>
      <c r="BJ808" s="7"/>
      <c r="BK808" s="7"/>
      <c r="BL808" s="7"/>
      <c r="BM808" s="7"/>
      <c r="BN808" s="7"/>
    </row>
    <row r="809" spans="4:66" s="5" customFormat="1" ht="13.2" hidden="1">
      <c r="D809" s="43"/>
      <c r="Q809" s="38">
        <f t="shared" si="123"/>
        <v>0</v>
      </c>
      <c r="R809" s="15"/>
      <c r="S809" s="15"/>
      <c r="T809" s="15"/>
      <c r="U809" s="15"/>
      <c r="V809" s="15"/>
      <c r="W809" s="15"/>
      <c r="X809" s="8"/>
      <c r="Y809" s="8"/>
      <c r="Z809" s="8"/>
      <c r="AA809" s="8"/>
      <c r="AB809" s="8"/>
      <c r="AC809" s="8"/>
      <c r="AD809" s="8"/>
      <c r="AE809" s="8"/>
      <c r="AF809" s="8"/>
      <c r="AG809" s="8"/>
      <c r="AH809" s="8"/>
      <c r="AI809" s="8"/>
      <c r="AJ809" s="8"/>
      <c r="AK809" s="8"/>
      <c r="AL809" s="8"/>
      <c r="AM809" s="8"/>
      <c r="AN809" s="8"/>
      <c r="AO809" s="8"/>
      <c r="AP809" s="8"/>
      <c r="AQ809" s="8"/>
      <c r="AR809" s="8"/>
      <c r="AS809" s="7"/>
      <c r="AT809" s="7"/>
      <c r="AU809" s="7"/>
      <c r="AV809" s="7"/>
      <c r="AW809" s="7"/>
      <c r="AX809" s="7"/>
      <c r="AY809" s="7"/>
      <c r="AZ809" s="7"/>
      <c r="BA809" s="7"/>
      <c r="BB809" s="7"/>
      <c r="BC809" s="7"/>
      <c r="BD809" s="7"/>
      <c r="BE809" s="7"/>
      <c r="BF809" s="7"/>
      <c r="BG809" s="7"/>
      <c r="BH809" s="7"/>
      <c r="BI809" s="7"/>
      <c r="BJ809" s="7"/>
      <c r="BK809" s="7"/>
      <c r="BL809" s="7"/>
      <c r="BM809" s="7"/>
      <c r="BN809" s="7"/>
    </row>
    <row r="810" spans="4:66" s="5" customFormat="1" ht="13.2" hidden="1">
      <c r="D810" s="43"/>
      <c r="Q810" s="38">
        <f t="shared" si="123"/>
        <v>0</v>
      </c>
      <c r="R810" s="15"/>
      <c r="S810" s="15"/>
      <c r="T810" s="15"/>
      <c r="U810" s="15"/>
      <c r="V810" s="15"/>
      <c r="W810" s="15"/>
      <c r="X810" s="8"/>
      <c r="Y810" s="8"/>
      <c r="Z810" s="8"/>
      <c r="AA810" s="8"/>
      <c r="AB810" s="8"/>
      <c r="AC810" s="8"/>
      <c r="AD810" s="8"/>
      <c r="AE810" s="8"/>
      <c r="AF810" s="8"/>
      <c r="AG810" s="8"/>
      <c r="AH810" s="8"/>
      <c r="AI810" s="8"/>
      <c r="AJ810" s="8"/>
      <c r="AK810" s="8"/>
      <c r="AL810" s="8"/>
      <c r="AM810" s="8"/>
      <c r="AN810" s="8"/>
      <c r="AO810" s="8"/>
      <c r="AP810" s="8"/>
      <c r="AQ810" s="8"/>
      <c r="AR810" s="8"/>
      <c r="AS810" s="7"/>
      <c r="AT810" s="7"/>
      <c r="AU810" s="7"/>
      <c r="AV810" s="7"/>
      <c r="AW810" s="7"/>
      <c r="AX810" s="7"/>
      <c r="AY810" s="7"/>
      <c r="AZ810" s="7"/>
      <c r="BA810" s="7"/>
      <c r="BB810" s="7"/>
      <c r="BC810" s="7"/>
      <c r="BD810" s="7"/>
      <c r="BE810" s="7"/>
      <c r="BF810" s="7"/>
      <c r="BG810" s="7"/>
      <c r="BH810" s="7"/>
      <c r="BI810" s="7"/>
      <c r="BJ810" s="7"/>
      <c r="BK810" s="7"/>
      <c r="BL810" s="7"/>
      <c r="BM810" s="7"/>
      <c r="BN810" s="7"/>
    </row>
    <row r="811" spans="4:66" s="5" customFormat="1" ht="13.2" hidden="1">
      <c r="D811" s="43"/>
      <c r="Q811" s="38">
        <f t="shared" si="123"/>
        <v>0</v>
      </c>
      <c r="R811" s="15"/>
      <c r="S811" s="15"/>
      <c r="T811" s="15"/>
      <c r="U811" s="15"/>
      <c r="V811" s="15"/>
      <c r="W811" s="15"/>
      <c r="X811" s="8"/>
      <c r="Y811" s="8"/>
      <c r="Z811" s="8"/>
      <c r="AA811" s="8"/>
      <c r="AB811" s="8"/>
      <c r="AC811" s="8"/>
      <c r="AD811" s="8"/>
      <c r="AE811" s="8"/>
      <c r="AF811" s="8"/>
      <c r="AG811" s="8"/>
      <c r="AH811" s="8"/>
      <c r="AI811" s="8"/>
      <c r="AJ811" s="8"/>
      <c r="AK811" s="8"/>
      <c r="AL811" s="8"/>
      <c r="AM811" s="8"/>
      <c r="AN811" s="8"/>
      <c r="AO811" s="8"/>
      <c r="AP811" s="8"/>
      <c r="AQ811" s="8"/>
      <c r="AR811" s="8"/>
      <c r="AS811" s="7"/>
      <c r="AT811" s="7"/>
      <c r="AU811" s="7"/>
      <c r="AV811" s="7"/>
      <c r="AW811" s="7"/>
      <c r="AX811" s="7"/>
      <c r="AY811" s="7"/>
      <c r="AZ811" s="7"/>
      <c r="BA811" s="7"/>
      <c r="BB811" s="7"/>
      <c r="BC811" s="7"/>
      <c r="BD811" s="7"/>
      <c r="BE811" s="7"/>
      <c r="BF811" s="7"/>
      <c r="BG811" s="7"/>
      <c r="BH811" s="7"/>
      <c r="BI811" s="7"/>
      <c r="BJ811" s="7"/>
      <c r="BK811" s="7"/>
      <c r="BL811" s="7"/>
      <c r="BM811" s="7"/>
      <c r="BN811" s="7"/>
    </row>
    <row r="812" spans="4:66" s="5" customFormat="1" ht="13.2" hidden="1">
      <c r="D812" s="43"/>
      <c r="Q812" s="38">
        <f t="shared" si="123"/>
        <v>0</v>
      </c>
      <c r="R812" s="15"/>
      <c r="S812" s="15"/>
      <c r="T812" s="15"/>
      <c r="U812" s="15"/>
      <c r="V812" s="15"/>
      <c r="W812" s="15"/>
      <c r="X812" s="8"/>
      <c r="Y812" s="8"/>
      <c r="Z812" s="8"/>
      <c r="AA812" s="8"/>
      <c r="AB812" s="8"/>
      <c r="AC812" s="8"/>
      <c r="AD812" s="8"/>
      <c r="AE812" s="8"/>
      <c r="AF812" s="8"/>
      <c r="AG812" s="8"/>
      <c r="AH812" s="8"/>
      <c r="AI812" s="8"/>
      <c r="AJ812" s="8"/>
      <c r="AK812" s="8"/>
      <c r="AL812" s="8"/>
      <c r="AM812" s="8"/>
      <c r="AN812" s="8"/>
      <c r="AO812" s="8"/>
      <c r="AP812" s="8"/>
      <c r="AQ812" s="8"/>
      <c r="AR812" s="8"/>
      <c r="AS812" s="7"/>
      <c r="AT812" s="7"/>
      <c r="AU812" s="7"/>
      <c r="AV812" s="7"/>
      <c r="AW812" s="7"/>
      <c r="AX812" s="7"/>
      <c r="AY812" s="7"/>
      <c r="AZ812" s="7"/>
      <c r="BA812" s="7"/>
      <c r="BB812" s="7"/>
      <c r="BC812" s="7"/>
      <c r="BD812" s="7"/>
      <c r="BE812" s="7"/>
      <c r="BF812" s="7"/>
      <c r="BG812" s="7"/>
      <c r="BH812" s="7"/>
      <c r="BI812" s="7"/>
      <c r="BJ812" s="7"/>
      <c r="BK812" s="7"/>
      <c r="BL812" s="7"/>
      <c r="BM812" s="7"/>
      <c r="BN812" s="7"/>
    </row>
    <row r="813" spans="4:66" s="5" customFormat="1" ht="13.2" hidden="1">
      <c r="D813" s="43"/>
      <c r="Q813" s="38">
        <f t="shared" si="123"/>
        <v>0</v>
      </c>
      <c r="R813" s="15"/>
      <c r="S813" s="15"/>
      <c r="T813" s="15"/>
      <c r="U813" s="15"/>
      <c r="V813" s="15"/>
      <c r="W813" s="15"/>
      <c r="X813" s="8"/>
      <c r="Y813" s="8"/>
      <c r="Z813" s="8"/>
      <c r="AA813" s="8"/>
      <c r="AB813" s="8"/>
      <c r="AC813" s="8"/>
      <c r="AD813" s="8"/>
      <c r="AE813" s="8"/>
      <c r="AF813" s="8"/>
      <c r="AG813" s="8"/>
      <c r="AH813" s="8"/>
      <c r="AI813" s="8"/>
      <c r="AJ813" s="8"/>
      <c r="AK813" s="8"/>
      <c r="AL813" s="8"/>
      <c r="AM813" s="8"/>
      <c r="AN813" s="8"/>
      <c r="AO813" s="8"/>
      <c r="AP813" s="8"/>
      <c r="AQ813" s="8"/>
      <c r="AR813" s="8"/>
      <c r="AS813" s="7"/>
      <c r="AT813" s="7"/>
      <c r="AU813" s="7"/>
      <c r="AV813" s="7"/>
      <c r="AW813" s="7"/>
      <c r="AX813" s="7"/>
      <c r="AY813" s="7"/>
      <c r="AZ813" s="7"/>
      <c r="BA813" s="7"/>
      <c r="BB813" s="7"/>
      <c r="BC813" s="7"/>
      <c r="BD813" s="7"/>
      <c r="BE813" s="7"/>
      <c r="BF813" s="7"/>
      <c r="BG813" s="7"/>
      <c r="BH813" s="7"/>
      <c r="BI813" s="7"/>
      <c r="BJ813" s="7"/>
      <c r="BK813" s="7"/>
      <c r="BL813" s="7"/>
      <c r="BM813" s="7"/>
      <c r="BN813" s="7"/>
    </row>
    <row r="814" spans="4:66" s="5" customFormat="1" ht="13.2" hidden="1">
      <c r="D814" s="43"/>
      <c r="Q814" s="38">
        <f t="shared" si="123"/>
        <v>0</v>
      </c>
      <c r="R814" s="15"/>
      <c r="S814" s="15"/>
      <c r="T814" s="15"/>
      <c r="U814" s="15"/>
      <c r="V814" s="15"/>
      <c r="W814" s="15"/>
      <c r="X814" s="8"/>
      <c r="Y814" s="8"/>
      <c r="Z814" s="8"/>
      <c r="AA814" s="8"/>
      <c r="AB814" s="8"/>
      <c r="AC814" s="8"/>
      <c r="AD814" s="8"/>
      <c r="AE814" s="8"/>
      <c r="AF814" s="8"/>
      <c r="AG814" s="8"/>
      <c r="AH814" s="8"/>
      <c r="AI814" s="8"/>
      <c r="AJ814" s="8"/>
      <c r="AK814" s="8"/>
      <c r="AL814" s="8"/>
      <c r="AM814" s="8"/>
      <c r="AN814" s="8"/>
      <c r="AO814" s="8"/>
      <c r="AP814" s="8"/>
      <c r="AQ814" s="8"/>
      <c r="AR814" s="8"/>
      <c r="AS814" s="7"/>
      <c r="AT814" s="7"/>
      <c r="AU814" s="7"/>
      <c r="AV814" s="7"/>
      <c r="AW814" s="7"/>
      <c r="AX814" s="7"/>
      <c r="AY814" s="7"/>
      <c r="AZ814" s="7"/>
      <c r="BA814" s="7"/>
      <c r="BB814" s="7"/>
      <c r="BC814" s="7"/>
      <c r="BD814" s="7"/>
      <c r="BE814" s="7"/>
      <c r="BF814" s="7"/>
      <c r="BG814" s="7"/>
      <c r="BH814" s="7"/>
      <c r="BI814" s="7"/>
      <c r="BJ814" s="7"/>
      <c r="BK814" s="7"/>
      <c r="BL814" s="7"/>
      <c r="BM814" s="7"/>
      <c r="BN814" s="7"/>
    </row>
    <row r="815" spans="4:66" s="5" customFormat="1" ht="13.2" hidden="1">
      <c r="D815" s="43"/>
      <c r="Q815" s="38">
        <f t="shared" si="123"/>
        <v>0</v>
      </c>
      <c r="R815" s="15"/>
      <c r="S815" s="15"/>
      <c r="T815" s="15"/>
      <c r="U815" s="15"/>
      <c r="V815" s="15"/>
      <c r="W815" s="15"/>
      <c r="X815" s="8"/>
      <c r="Y815" s="8"/>
      <c r="Z815" s="8"/>
      <c r="AA815" s="8"/>
      <c r="AB815" s="8"/>
      <c r="AC815" s="8"/>
      <c r="AD815" s="8"/>
      <c r="AE815" s="8"/>
      <c r="AF815" s="8"/>
      <c r="AG815" s="8"/>
      <c r="AH815" s="8"/>
      <c r="AI815" s="8"/>
      <c r="AJ815" s="8"/>
      <c r="AK815" s="8"/>
      <c r="AL815" s="8"/>
      <c r="AM815" s="8"/>
      <c r="AN815" s="8"/>
      <c r="AO815" s="8"/>
      <c r="AP815" s="8"/>
      <c r="AQ815" s="8"/>
      <c r="AR815" s="8"/>
      <c r="AS815" s="7"/>
      <c r="AT815" s="7"/>
      <c r="AU815" s="7"/>
      <c r="AV815" s="7"/>
      <c r="AW815" s="7"/>
      <c r="AX815" s="7"/>
      <c r="AY815" s="7"/>
      <c r="AZ815" s="7"/>
      <c r="BA815" s="7"/>
      <c r="BB815" s="7"/>
      <c r="BC815" s="7"/>
      <c r="BD815" s="7"/>
      <c r="BE815" s="7"/>
      <c r="BF815" s="7"/>
      <c r="BG815" s="7"/>
      <c r="BH815" s="7"/>
      <c r="BI815" s="7"/>
      <c r="BJ815" s="7"/>
      <c r="BK815" s="7"/>
      <c r="BL815" s="7"/>
      <c r="BM815" s="7"/>
      <c r="BN815" s="7"/>
    </row>
    <row r="816" spans="4:66" s="5" customFormat="1" ht="13.2" hidden="1">
      <c r="D816" s="43"/>
      <c r="Q816" s="38">
        <f t="shared" si="123"/>
        <v>0</v>
      </c>
      <c r="R816" s="15"/>
      <c r="S816" s="15"/>
      <c r="T816" s="15"/>
      <c r="U816" s="15"/>
      <c r="V816" s="15"/>
      <c r="W816" s="15"/>
      <c r="X816" s="8"/>
      <c r="Y816" s="8"/>
      <c r="Z816" s="8"/>
      <c r="AA816" s="8"/>
      <c r="AB816" s="8"/>
      <c r="AC816" s="8"/>
      <c r="AD816" s="8"/>
      <c r="AE816" s="8"/>
      <c r="AF816" s="8"/>
      <c r="AG816" s="8"/>
      <c r="AH816" s="8"/>
      <c r="AI816" s="8"/>
      <c r="AJ816" s="8"/>
      <c r="AK816" s="8"/>
      <c r="AL816" s="8"/>
      <c r="AM816" s="8"/>
      <c r="AN816" s="8"/>
      <c r="AO816" s="8"/>
      <c r="AP816" s="8"/>
      <c r="AQ816" s="8"/>
      <c r="AR816" s="8"/>
      <c r="AS816" s="7"/>
      <c r="AT816" s="7"/>
      <c r="AU816" s="7"/>
      <c r="AV816" s="7"/>
      <c r="AW816" s="7"/>
      <c r="AX816" s="7"/>
      <c r="AY816" s="7"/>
      <c r="AZ816" s="7"/>
      <c r="BA816" s="7"/>
      <c r="BB816" s="7"/>
      <c r="BC816" s="7"/>
      <c r="BD816" s="7"/>
      <c r="BE816" s="7"/>
      <c r="BF816" s="7"/>
      <c r="BG816" s="7"/>
      <c r="BH816" s="7"/>
      <c r="BI816" s="7"/>
      <c r="BJ816" s="7"/>
      <c r="BK816" s="7"/>
      <c r="BL816" s="7"/>
      <c r="BM816" s="7"/>
      <c r="BN816" s="7"/>
    </row>
    <row r="817" spans="4:66" s="5" customFormat="1" ht="13.2" hidden="1">
      <c r="D817" s="43"/>
      <c r="Q817" s="38">
        <f t="shared" si="123"/>
        <v>0</v>
      </c>
      <c r="R817" s="15"/>
      <c r="S817" s="15"/>
      <c r="T817" s="15"/>
      <c r="U817" s="15"/>
      <c r="V817" s="15"/>
      <c r="W817" s="15"/>
      <c r="X817" s="8"/>
      <c r="Y817" s="8"/>
      <c r="Z817" s="8"/>
      <c r="AA817" s="8"/>
      <c r="AB817" s="8"/>
      <c r="AC817" s="8"/>
      <c r="AD817" s="8"/>
      <c r="AE817" s="8"/>
      <c r="AF817" s="8"/>
      <c r="AG817" s="8"/>
      <c r="AH817" s="8"/>
      <c r="AI817" s="8"/>
      <c r="AJ817" s="8"/>
      <c r="AK817" s="8"/>
      <c r="AL817" s="8"/>
      <c r="AM817" s="8"/>
      <c r="AN817" s="8"/>
      <c r="AO817" s="8"/>
      <c r="AP817" s="8"/>
      <c r="AQ817" s="8"/>
      <c r="AR817" s="8"/>
      <c r="AS817" s="7"/>
      <c r="AT817" s="7"/>
      <c r="AU817" s="7"/>
      <c r="AV817" s="7"/>
      <c r="AW817" s="7"/>
      <c r="AX817" s="7"/>
      <c r="AY817" s="7"/>
      <c r="AZ817" s="7"/>
      <c r="BA817" s="7"/>
      <c r="BB817" s="7"/>
      <c r="BC817" s="7"/>
      <c r="BD817" s="7"/>
      <c r="BE817" s="7"/>
      <c r="BF817" s="7"/>
      <c r="BG817" s="7"/>
      <c r="BH817" s="7"/>
      <c r="BI817" s="7"/>
      <c r="BJ817" s="7"/>
      <c r="BK817" s="7"/>
      <c r="BL817" s="7"/>
      <c r="BM817" s="7"/>
      <c r="BN817" s="7"/>
    </row>
    <row r="818" spans="4:66" s="5" customFormat="1" ht="13.2" hidden="1">
      <c r="D818" s="43"/>
      <c r="Q818" s="38">
        <f t="shared" si="123"/>
        <v>0</v>
      </c>
      <c r="R818" s="15"/>
      <c r="S818" s="15"/>
      <c r="T818" s="15"/>
      <c r="U818" s="15"/>
      <c r="V818" s="15"/>
      <c r="W818" s="15"/>
      <c r="X818" s="8"/>
      <c r="Y818" s="8"/>
      <c r="Z818" s="8"/>
      <c r="AA818" s="8"/>
      <c r="AB818" s="8"/>
      <c r="AC818" s="8"/>
      <c r="AD818" s="8"/>
      <c r="AE818" s="8"/>
      <c r="AF818" s="8"/>
      <c r="AG818" s="8"/>
      <c r="AH818" s="8"/>
      <c r="AI818" s="8"/>
      <c r="AJ818" s="8"/>
      <c r="AK818" s="8"/>
      <c r="AL818" s="8"/>
      <c r="AM818" s="8"/>
      <c r="AN818" s="8"/>
      <c r="AO818" s="8"/>
      <c r="AP818" s="8"/>
      <c r="AQ818" s="8"/>
      <c r="AR818" s="8"/>
      <c r="AS818" s="7"/>
      <c r="AT818" s="7"/>
      <c r="AU818" s="7"/>
      <c r="AV818" s="7"/>
      <c r="AW818" s="7"/>
      <c r="AX818" s="7"/>
      <c r="AY818" s="7"/>
      <c r="AZ818" s="7"/>
      <c r="BA818" s="7"/>
      <c r="BB818" s="7"/>
      <c r="BC818" s="7"/>
      <c r="BD818" s="7"/>
      <c r="BE818" s="7"/>
      <c r="BF818" s="7"/>
      <c r="BG818" s="7"/>
      <c r="BH818" s="7"/>
      <c r="BI818" s="7"/>
      <c r="BJ818" s="7"/>
      <c r="BK818" s="7"/>
      <c r="BL818" s="7"/>
      <c r="BM818" s="7"/>
      <c r="BN818" s="7"/>
    </row>
    <row r="819" spans="4:66" s="5" customFormat="1" ht="13.2" hidden="1">
      <c r="D819" s="43"/>
      <c r="Q819" s="38">
        <f t="shared" si="123"/>
        <v>0</v>
      </c>
      <c r="R819" s="15"/>
      <c r="S819" s="15"/>
      <c r="T819" s="15"/>
      <c r="U819" s="15"/>
      <c r="V819" s="15"/>
      <c r="W819" s="15"/>
      <c r="X819" s="8"/>
      <c r="Y819" s="8"/>
      <c r="Z819" s="8"/>
      <c r="AA819" s="8"/>
      <c r="AB819" s="8"/>
      <c r="AC819" s="8"/>
      <c r="AD819" s="8"/>
      <c r="AE819" s="8"/>
      <c r="AF819" s="8"/>
      <c r="AG819" s="8"/>
      <c r="AH819" s="8"/>
      <c r="AI819" s="8"/>
      <c r="AJ819" s="8"/>
      <c r="AK819" s="8"/>
      <c r="AL819" s="8"/>
      <c r="AM819" s="8"/>
      <c r="AN819" s="8"/>
      <c r="AO819" s="8"/>
      <c r="AP819" s="8"/>
      <c r="AQ819" s="8"/>
      <c r="AR819" s="8"/>
      <c r="AS819" s="7"/>
      <c r="AT819" s="7"/>
      <c r="AU819" s="7"/>
      <c r="AV819" s="7"/>
      <c r="AW819" s="7"/>
      <c r="AX819" s="7"/>
      <c r="AY819" s="7"/>
      <c r="AZ819" s="7"/>
      <c r="BA819" s="7"/>
      <c r="BB819" s="7"/>
      <c r="BC819" s="7"/>
      <c r="BD819" s="7"/>
      <c r="BE819" s="7"/>
      <c r="BF819" s="7"/>
      <c r="BG819" s="7"/>
      <c r="BH819" s="7"/>
      <c r="BI819" s="7"/>
      <c r="BJ819" s="7"/>
      <c r="BK819" s="7"/>
      <c r="BL819" s="7"/>
      <c r="BM819" s="7"/>
      <c r="BN819" s="7"/>
    </row>
    <row r="820" spans="4:66" s="5" customFormat="1" ht="13.2" hidden="1">
      <c r="D820" s="43"/>
      <c r="Q820" s="38">
        <f t="shared" si="123"/>
        <v>0</v>
      </c>
      <c r="R820" s="15"/>
      <c r="S820" s="15"/>
      <c r="T820" s="15"/>
      <c r="U820" s="15"/>
      <c r="V820" s="15"/>
      <c r="W820" s="15"/>
      <c r="X820" s="8"/>
      <c r="Y820" s="8"/>
      <c r="Z820" s="8"/>
      <c r="AA820" s="8"/>
      <c r="AB820" s="8"/>
      <c r="AC820" s="8"/>
      <c r="AD820" s="8"/>
      <c r="AE820" s="8"/>
      <c r="AF820" s="8"/>
      <c r="AG820" s="8"/>
      <c r="AH820" s="8"/>
      <c r="AI820" s="8"/>
      <c r="AJ820" s="8"/>
      <c r="AK820" s="8"/>
      <c r="AL820" s="8"/>
      <c r="AM820" s="8"/>
      <c r="AN820" s="8"/>
      <c r="AO820" s="8"/>
      <c r="AP820" s="8"/>
      <c r="AQ820" s="8"/>
      <c r="AR820" s="8"/>
      <c r="AS820" s="7"/>
      <c r="AT820" s="7"/>
      <c r="AU820" s="7"/>
      <c r="AV820" s="7"/>
      <c r="AW820" s="7"/>
      <c r="AX820" s="7"/>
      <c r="AY820" s="7"/>
      <c r="AZ820" s="7"/>
      <c r="BA820" s="7"/>
      <c r="BB820" s="7"/>
      <c r="BC820" s="7"/>
      <c r="BD820" s="7"/>
      <c r="BE820" s="7"/>
      <c r="BF820" s="7"/>
      <c r="BG820" s="7"/>
      <c r="BH820" s="7"/>
      <c r="BI820" s="7"/>
      <c r="BJ820" s="7"/>
      <c r="BK820" s="7"/>
      <c r="BL820" s="7"/>
      <c r="BM820" s="7"/>
      <c r="BN820" s="7"/>
    </row>
    <row r="821" spans="4:66" s="5" customFormat="1" ht="13.2" hidden="1">
      <c r="D821" s="43"/>
      <c r="Q821" s="38">
        <f t="shared" si="123"/>
        <v>0</v>
      </c>
      <c r="R821" s="15"/>
      <c r="S821" s="15"/>
      <c r="T821" s="15"/>
      <c r="U821" s="15"/>
      <c r="V821" s="15"/>
      <c r="W821" s="15"/>
      <c r="X821" s="8"/>
      <c r="Y821" s="8"/>
      <c r="Z821" s="8"/>
      <c r="AA821" s="8"/>
      <c r="AB821" s="8"/>
      <c r="AC821" s="8"/>
      <c r="AD821" s="8"/>
      <c r="AE821" s="8"/>
      <c r="AF821" s="8"/>
      <c r="AG821" s="8"/>
      <c r="AH821" s="8"/>
      <c r="AI821" s="8"/>
      <c r="AJ821" s="8"/>
      <c r="AK821" s="8"/>
      <c r="AL821" s="8"/>
      <c r="AM821" s="8"/>
      <c r="AN821" s="8"/>
      <c r="AO821" s="8"/>
      <c r="AP821" s="8"/>
      <c r="AQ821" s="8"/>
      <c r="AR821" s="8"/>
      <c r="AS821" s="7"/>
      <c r="AT821" s="7"/>
      <c r="AU821" s="7"/>
      <c r="AV821" s="7"/>
      <c r="AW821" s="7"/>
      <c r="AX821" s="7"/>
      <c r="AY821" s="7"/>
      <c r="AZ821" s="7"/>
      <c r="BA821" s="7"/>
      <c r="BB821" s="7"/>
      <c r="BC821" s="7"/>
      <c r="BD821" s="7"/>
      <c r="BE821" s="7"/>
      <c r="BF821" s="7"/>
      <c r="BG821" s="7"/>
      <c r="BH821" s="7"/>
      <c r="BI821" s="7"/>
      <c r="BJ821" s="7"/>
      <c r="BK821" s="7"/>
      <c r="BL821" s="7"/>
      <c r="BM821" s="7"/>
      <c r="BN821" s="7"/>
    </row>
    <row r="822" spans="4:66" s="5" customFormat="1" ht="13.2" hidden="1">
      <c r="D822" s="43"/>
      <c r="Q822" s="38">
        <f t="shared" si="123"/>
        <v>0</v>
      </c>
      <c r="R822" s="15"/>
      <c r="S822" s="15"/>
      <c r="T822" s="15"/>
      <c r="U822" s="15"/>
      <c r="V822" s="15"/>
      <c r="W822" s="15"/>
      <c r="X822" s="8"/>
      <c r="Y822" s="8"/>
      <c r="Z822" s="8"/>
      <c r="AA822" s="8"/>
      <c r="AB822" s="8"/>
      <c r="AC822" s="8"/>
      <c r="AD822" s="8"/>
      <c r="AE822" s="8"/>
      <c r="AF822" s="8"/>
      <c r="AG822" s="8"/>
      <c r="AH822" s="8"/>
      <c r="AI822" s="8"/>
      <c r="AJ822" s="8"/>
      <c r="AK822" s="8"/>
      <c r="AL822" s="8"/>
      <c r="AM822" s="8"/>
      <c r="AN822" s="8"/>
      <c r="AO822" s="8"/>
      <c r="AP822" s="8"/>
      <c r="AQ822" s="8"/>
      <c r="AR822" s="8"/>
      <c r="AS822" s="7"/>
      <c r="AT822" s="7"/>
      <c r="AU822" s="7"/>
      <c r="AV822" s="7"/>
      <c r="AW822" s="7"/>
      <c r="AX822" s="7"/>
      <c r="AY822" s="7"/>
      <c r="AZ822" s="7"/>
      <c r="BA822" s="7"/>
      <c r="BB822" s="7"/>
      <c r="BC822" s="7"/>
      <c r="BD822" s="7"/>
      <c r="BE822" s="7"/>
      <c r="BF822" s="7"/>
      <c r="BG822" s="7"/>
      <c r="BH822" s="7"/>
      <c r="BI822" s="7"/>
      <c r="BJ822" s="7"/>
      <c r="BK822" s="7"/>
      <c r="BL822" s="7"/>
      <c r="BM822" s="7"/>
      <c r="BN822" s="7"/>
    </row>
    <row r="823" spans="4:66" s="5" customFormat="1" ht="13.2" hidden="1">
      <c r="D823" s="43"/>
      <c r="Q823" s="38">
        <f t="shared" si="123"/>
        <v>0</v>
      </c>
      <c r="R823" s="15"/>
      <c r="S823" s="15"/>
      <c r="T823" s="15"/>
      <c r="U823" s="15"/>
      <c r="V823" s="15"/>
      <c r="W823" s="15"/>
      <c r="X823" s="8"/>
      <c r="Y823" s="8"/>
      <c r="Z823" s="8"/>
      <c r="AA823" s="8"/>
      <c r="AB823" s="8"/>
      <c r="AC823" s="8"/>
      <c r="AD823" s="8"/>
      <c r="AE823" s="8"/>
      <c r="AF823" s="8"/>
      <c r="AG823" s="8"/>
      <c r="AH823" s="8"/>
      <c r="AI823" s="8"/>
      <c r="AJ823" s="8"/>
      <c r="AK823" s="8"/>
      <c r="AL823" s="8"/>
      <c r="AM823" s="8"/>
      <c r="AN823" s="8"/>
      <c r="AO823" s="8"/>
      <c r="AP823" s="8"/>
      <c r="AQ823" s="8"/>
      <c r="AR823" s="8"/>
      <c r="AS823" s="7"/>
      <c r="AT823" s="7"/>
      <c r="AU823" s="7"/>
      <c r="AV823" s="7"/>
      <c r="AW823" s="7"/>
      <c r="AX823" s="7"/>
      <c r="AY823" s="7"/>
      <c r="AZ823" s="7"/>
      <c r="BA823" s="7"/>
      <c r="BB823" s="7"/>
      <c r="BC823" s="7"/>
      <c r="BD823" s="7"/>
      <c r="BE823" s="7"/>
      <c r="BF823" s="7"/>
      <c r="BG823" s="7"/>
      <c r="BH823" s="7"/>
      <c r="BI823" s="7"/>
      <c r="BJ823" s="7"/>
      <c r="BK823" s="7"/>
      <c r="BL823" s="7"/>
      <c r="BM823" s="7"/>
      <c r="BN823" s="7"/>
    </row>
    <row r="824" spans="4:66" s="5" customFormat="1" ht="13.2" hidden="1">
      <c r="D824" s="43"/>
      <c r="Q824" s="38">
        <f t="shared" si="123"/>
        <v>0</v>
      </c>
      <c r="R824" s="15"/>
      <c r="S824" s="15"/>
      <c r="T824" s="15"/>
      <c r="U824" s="15"/>
      <c r="V824" s="15"/>
      <c r="W824" s="15"/>
      <c r="X824" s="8"/>
      <c r="Y824" s="8"/>
      <c r="Z824" s="8"/>
      <c r="AA824" s="8"/>
      <c r="AB824" s="8"/>
      <c r="AC824" s="8"/>
      <c r="AD824" s="8"/>
      <c r="AE824" s="8"/>
      <c r="AF824" s="8"/>
      <c r="AG824" s="8"/>
      <c r="AH824" s="8"/>
      <c r="AI824" s="8"/>
      <c r="AJ824" s="8"/>
      <c r="AK824" s="8"/>
      <c r="AL824" s="8"/>
      <c r="AM824" s="8"/>
      <c r="AN824" s="8"/>
      <c r="AO824" s="8"/>
      <c r="AP824" s="8"/>
      <c r="AQ824" s="8"/>
      <c r="AR824" s="8"/>
      <c r="AS824" s="7"/>
      <c r="AT824" s="7"/>
      <c r="AU824" s="7"/>
      <c r="AV824" s="7"/>
      <c r="AW824" s="7"/>
      <c r="AX824" s="7"/>
      <c r="AY824" s="7"/>
      <c r="AZ824" s="7"/>
      <c r="BA824" s="7"/>
      <c r="BB824" s="7"/>
      <c r="BC824" s="7"/>
      <c r="BD824" s="7"/>
      <c r="BE824" s="7"/>
      <c r="BF824" s="7"/>
      <c r="BG824" s="7"/>
      <c r="BH824" s="7"/>
      <c r="BI824" s="7"/>
      <c r="BJ824" s="7"/>
      <c r="BK824" s="7"/>
      <c r="BL824" s="7"/>
      <c r="BM824" s="7"/>
      <c r="BN824" s="7"/>
    </row>
    <row r="825" spans="4:66">
      <c r="E825" s="324"/>
      <c r="F825" s="324"/>
      <c r="P825" s="324"/>
      <c r="Q825" s="325"/>
      <c r="R825" s="325"/>
    </row>
    <row r="826" spans="4:66">
      <c r="J826" s="324"/>
      <c r="K826" s="324"/>
      <c r="L826" s="324"/>
      <c r="O826" s="324"/>
      <c r="P826" s="324"/>
      <c r="Q826" s="326"/>
    </row>
    <row r="827" spans="4:66">
      <c r="P827" s="324"/>
    </row>
    <row r="828" spans="4:66">
      <c r="L828" s="324"/>
      <c r="P828" s="324"/>
    </row>
  </sheetData>
  <autoFilter ref="A20:Q824">
    <filterColumn colId="16">
      <customFilters and="1">
        <customFilter operator="notEqual" val=" "/>
        <customFilter operator="notEqual" val="0"/>
      </customFilters>
    </filterColumn>
  </autoFilter>
  <mergeCells count="38">
    <mergeCell ref="I17:I19"/>
    <mergeCell ref="D11:D19"/>
    <mergeCell ref="J11:O16"/>
    <mergeCell ref="AP547:AQ547"/>
    <mergeCell ref="AJ547:AK547"/>
    <mergeCell ref="AL547:AM547"/>
    <mergeCell ref="AN547:AO547"/>
    <mergeCell ref="N1:P2"/>
    <mergeCell ref="N3:P3"/>
    <mergeCell ref="N4:O4"/>
    <mergeCell ref="U17:V17"/>
    <mergeCell ref="S11:V11"/>
    <mergeCell ref="P11:P19"/>
    <mergeCell ref="O17:O19"/>
    <mergeCell ref="N18:N19"/>
    <mergeCell ref="M17:N17"/>
    <mergeCell ref="M18:M19"/>
    <mergeCell ref="H18:H19"/>
    <mergeCell ref="A11:A19"/>
    <mergeCell ref="N545:P545"/>
    <mergeCell ref="N5:O5"/>
    <mergeCell ref="O419:P419"/>
    <mergeCell ref="B11:B19"/>
    <mergeCell ref="E17:E19"/>
    <mergeCell ref="G18:G19"/>
    <mergeCell ref="L17:L19"/>
    <mergeCell ref="K17:K19"/>
    <mergeCell ref="A396:B396"/>
    <mergeCell ref="G17:H17"/>
    <mergeCell ref="E11:I16"/>
    <mergeCell ref="J17:J19"/>
    <mergeCell ref="A394:B394"/>
    <mergeCell ref="A395:B395"/>
    <mergeCell ref="A544:B544"/>
    <mergeCell ref="A8:B8"/>
    <mergeCell ref="A9:B9"/>
    <mergeCell ref="F17:F19"/>
    <mergeCell ref="C11:C19"/>
  </mergeCells>
  <phoneticPr fontId="0" type="noConversion"/>
  <printOptions horizontalCentered="1"/>
  <pageMargins left="0" right="0" top="0.19685039370078741" bottom="0" header="0" footer="0"/>
  <pageSetup paperSize="9" scale="48" fitToHeight="10" orientation="landscape" r:id="rId1"/>
  <headerFooter alignWithMargins="0"/>
</worksheet>
</file>

<file path=xl/worksheets/sheet2.xml><?xml version="1.0" encoding="utf-8"?>
<worksheet xmlns="http://schemas.openxmlformats.org/spreadsheetml/2006/main" xmlns:r="http://schemas.openxmlformats.org/officeDocument/2006/relationships">
  <dimension ref="B1:J223"/>
  <sheetViews>
    <sheetView view="pageBreakPreview" zoomScale="90" zoomScaleNormal="82" zoomScaleSheetLayoutView="90" workbookViewId="0">
      <selection activeCell="E194" sqref="E194"/>
    </sheetView>
  </sheetViews>
  <sheetFormatPr defaultColWidth="9.109375" defaultRowHeight="13.8"/>
  <cols>
    <col min="1" max="1" width="9.109375" style="331"/>
    <col min="2" max="3" width="20.6640625" style="331" customWidth="1"/>
    <col min="4" max="4" width="57.88671875" style="331" customWidth="1"/>
    <col min="5" max="5" width="14.6640625" style="331" customWidth="1"/>
    <col min="6" max="6" width="14.5546875" style="331" customWidth="1"/>
    <col min="7" max="7" width="12.44140625" style="331" bestFit="1" customWidth="1"/>
    <col min="8" max="9" width="9.109375" style="331"/>
    <col min="10" max="10" width="13.44140625" style="331" bestFit="1" customWidth="1"/>
    <col min="11" max="16384" width="9.109375" style="331"/>
  </cols>
  <sheetData>
    <row r="1" spans="2:10">
      <c r="B1" s="328"/>
      <c r="C1" s="329"/>
      <c r="D1" s="432" t="s">
        <v>1006</v>
      </c>
      <c r="E1" s="432"/>
    </row>
    <row r="2" spans="2:10">
      <c r="B2" s="328"/>
      <c r="C2" s="329"/>
      <c r="D2" s="433" t="s">
        <v>1008</v>
      </c>
      <c r="E2" s="433"/>
      <c r="F2" s="332"/>
      <c r="G2" s="332"/>
      <c r="H2" s="332"/>
      <c r="I2" s="332"/>
      <c r="J2" s="332"/>
    </row>
    <row r="3" spans="2:10">
      <c r="B3" s="328"/>
      <c r="C3" s="329"/>
      <c r="D3" s="433" t="s">
        <v>1009</v>
      </c>
      <c r="E3" s="433"/>
      <c r="F3" s="332"/>
      <c r="G3" s="332"/>
      <c r="H3" s="332"/>
      <c r="I3" s="332"/>
      <c r="J3" s="332"/>
    </row>
    <row r="4" spans="2:10">
      <c r="B4" s="329"/>
      <c r="C4" s="329"/>
      <c r="D4" s="433" t="s">
        <v>1010</v>
      </c>
      <c r="E4" s="433"/>
      <c r="F4" s="333"/>
      <c r="G4" s="334"/>
      <c r="H4" s="335"/>
      <c r="I4" s="335"/>
      <c r="J4" s="334"/>
    </row>
    <row r="5" spans="2:10">
      <c r="B5" s="329"/>
      <c r="C5" s="329"/>
      <c r="D5" s="330"/>
      <c r="E5" s="328"/>
    </row>
    <row r="6" spans="2:10">
      <c r="B6" s="329"/>
      <c r="C6" s="329"/>
      <c r="D6" s="330"/>
      <c r="E6" s="328"/>
    </row>
    <row r="7" spans="2:10" ht="41.25" customHeight="1">
      <c r="B7" s="434" t="s">
        <v>1011</v>
      </c>
      <c r="C7" s="434"/>
      <c r="D7" s="434"/>
      <c r="E7" s="434"/>
      <c r="F7" s="336"/>
    </row>
    <row r="8" spans="2:10">
      <c r="B8" s="423" t="s">
        <v>1012</v>
      </c>
      <c r="C8" s="424"/>
      <c r="D8" s="424"/>
      <c r="E8" s="424"/>
    </row>
    <row r="9" spans="2:10">
      <c r="B9" s="424" t="s">
        <v>647</v>
      </c>
      <c r="C9" s="424"/>
      <c r="D9" s="424"/>
      <c r="E9" s="424"/>
    </row>
    <row r="10" spans="2:10" ht="39.75" customHeight="1">
      <c r="B10" s="425" t="s">
        <v>1013</v>
      </c>
      <c r="C10" s="426"/>
      <c r="D10" s="426"/>
      <c r="E10" s="427"/>
    </row>
    <row r="11" spans="2:10">
      <c r="B11" s="329"/>
      <c r="C11" s="329"/>
      <c r="D11" s="329"/>
      <c r="E11" s="330" t="s">
        <v>1014</v>
      </c>
    </row>
    <row r="12" spans="2:10" ht="37.5" customHeight="1">
      <c r="B12" s="337" t="s">
        <v>1015</v>
      </c>
      <c r="C12" s="428" t="s">
        <v>1016</v>
      </c>
      <c r="D12" s="429"/>
      <c r="E12" s="338" t="s">
        <v>492</v>
      </c>
    </row>
    <row r="13" spans="2:10">
      <c r="B13" s="339">
        <v>1</v>
      </c>
      <c r="C13" s="430">
        <v>2</v>
      </c>
      <c r="D13" s="431"/>
      <c r="E13" s="340">
        <v>3</v>
      </c>
    </row>
    <row r="14" spans="2:10">
      <c r="B14" s="341"/>
      <c r="C14" s="341"/>
      <c r="D14" s="342"/>
      <c r="E14" s="343">
        <v>0</v>
      </c>
    </row>
    <row r="15" spans="2:10" ht="28.5" customHeight="1">
      <c r="B15" s="348"/>
      <c r="C15" s="347"/>
      <c r="D15" s="354"/>
      <c r="E15" s="345">
        <v>0</v>
      </c>
    </row>
    <row r="16" spans="2:10" ht="28.5" hidden="1" customHeight="1">
      <c r="B16" s="376">
        <v>13564000000</v>
      </c>
      <c r="C16" s="347">
        <v>9320</v>
      </c>
      <c r="D16" s="354" t="s">
        <v>1127</v>
      </c>
      <c r="E16" s="345"/>
    </row>
    <row r="17" spans="2:5" ht="48" hidden="1" customHeight="1">
      <c r="B17" s="352" t="s">
        <v>206</v>
      </c>
      <c r="C17" s="346">
        <v>9320</v>
      </c>
      <c r="D17" s="353" t="s">
        <v>1041</v>
      </c>
      <c r="E17" s="343">
        <f>SUM(E18:E90)</f>
        <v>0</v>
      </c>
    </row>
    <row r="18" spans="2:5" ht="28.5" hidden="1" customHeight="1">
      <c r="B18" s="348" t="s">
        <v>1042</v>
      </c>
      <c r="C18" s="347">
        <v>9320</v>
      </c>
      <c r="D18" s="354" t="s">
        <v>1043</v>
      </c>
      <c r="E18" s="345"/>
    </row>
    <row r="19" spans="2:5" ht="28.5" hidden="1" customHeight="1">
      <c r="B19" s="348" t="s">
        <v>1044</v>
      </c>
      <c r="C19" s="347">
        <v>9320</v>
      </c>
      <c r="D19" s="354" t="s">
        <v>1045</v>
      </c>
      <c r="E19" s="345"/>
    </row>
    <row r="20" spans="2:5" ht="28.5" hidden="1" customHeight="1">
      <c r="B20" s="348" t="s">
        <v>1046</v>
      </c>
      <c r="C20" s="347">
        <v>9320</v>
      </c>
      <c r="D20" s="354" t="s">
        <v>1047</v>
      </c>
      <c r="E20" s="345"/>
    </row>
    <row r="21" spans="2:5" ht="28.5" hidden="1" customHeight="1">
      <c r="B21" s="348" t="s">
        <v>1048</v>
      </c>
      <c r="C21" s="347">
        <v>9320</v>
      </c>
      <c r="D21" s="354" t="s">
        <v>1049</v>
      </c>
      <c r="E21" s="345"/>
    </row>
    <row r="22" spans="2:5" ht="28.5" hidden="1" customHeight="1">
      <c r="B22" s="348" t="s">
        <v>1050</v>
      </c>
      <c r="C22" s="347">
        <v>9320</v>
      </c>
      <c r="D22" s="354" t="s">
        <v>1051</v>
      </c>
      <c r="E22" s="345"/>
    </row>
    <row r="23" spans="2:5" ht="28.5" hidden="1" customHeight="1">
      <c r="B23" s="348" t="s">
        <v>1052</v>
      </c>
      <c r="C23" s="347">
        <v>9320</v>
      </c>
      <c r="D23" s="354" t="s">
        <v>1053</v>
      </c>
      <c r="E23" s="345"/>
    </row>
    <row r="24" spans="2:5" ht="28.5" hidden="1" customHeight="1">
      <c r="B24" s="348" t="s">
        <v>1054</v>
      </c>
      <c r="C24" s="347">
        <v>9320</v>
      </c>
      <c r="D24" s="354" t="s">
        <v>1019</v>
      </c>
      <c r="E24" s="345"/>
    </row>
    <row r="25" spans="2:5" ht="28.5" hidden="1" customHeight="1">
      <c r="B25" s="348" t="s">
        <v>1055</v>
      </c>
      <c r="C25" s="347">
        <v>9320</v>
      </c>
      <c r="D25" s="354" t="s">
        <v>1056</v>
      </c>
      <c r="E25" s="345"/>
    </row>
    <row r="26" spans="2:5" ht="28.5" hidden="1" customHeight="1">
      <c r="B26" s="348" t="s">
        <v>1057</v>
      </c>
      <c r="C26" s="347">
        <v>9320</v>
      </c>
      <c r="D26" s="354" t="s">
        <v>1058</v>
      </c>
      <c r="E26" s="345"/>
    </row>
    <row r="27" spans="2:5" ht="28.5" hidden="1" customHeight="1">
      <c r="B27" s="348" t="s">
        <v>1059</v>
      </c>
      <c r="C27" s="347">
        <v>9320</v>
      </c>
      <c r="D27" s="354" t="s">
        <v>1060</v>
      </c>
      <c r="E27" s="345"/>
    </row>
    <row r="28" spans="2:5" ht="28.5" hidden="1" customHeight="1">
      <c r="B28" s="348" t="s">
        <v>1061</v>
      </c>
      <c r="C28" s="347">
        <v>9320</v>
      </c>
      <c r="D28" s="354" t="s">
        <v>1062</v>
      </c>
      <c r="E28" s="345"/>
    </row>
    <row r="29" spans="2:5" ht="28.5" hidden="1" customHeight="1">
      <c r="B29" s="348" t="s">
        <v>1063</v>
      </c>
      <c r="C29" s="347">
        <v>9320</v>
      </c>
      <c r="D29" s="354" t="s">
        <v>1064</v>
      </c>
      <c r="E29" s="345"/>
    </row>
    <row r="30" spans="2:5" ht="28.5" hidden="1" customHeight="1">
      <c r="B30" s="348" t="s">
        <v>1065</v>
      </c>
      <c r="C30" s="347">
        <v>9320</v>
      </c>
      <c r="D30" s="354" t="s">
        <v>1066</v>
      </c>
      <c r="E30" s="345"/>
    </row>
    <row r="31" spans="2:5" ht="28.5" hidden="1" customHeight="1">
      <c r="B31" s="348" t="s">
        <v>1067</v>
      </c>
      <c r="C31" s="347">
        <v>9320</v>
      </c>
      <c r="D31" s="354" t="s">
        <v>1068</v>
      </c>
      <c r="E31" s="345"/>
    </row>
    <row r="32" spans="2:5" ht="28.5" hidden="1" customHeight="1">
      <c r="B32" s="348" t="s">
        <v>1069</v>
      </c>
      <c r="C32" s="347">
        <v>9320</v>
      </c>
      <c r="D32" s="354" t="s">
        <v>1070</v>
      </c>
      <c r="E32" s="345"/>
    </row>
    <row r="33" spans="2:5" ht="28.5" hidden="1" customHeight="1">
      <c r="B33" s="348" t="s">
        <v>1071</v>
      </c>
      <c r="C33" s="347">
        <v>9320</v>
      </c>
      <c r="D33" s="354" t="s">
        <v>1072</v>
      </c>
      <c r="E33" s="345"/>
    </row>
    <row r="34" spans="2:5" ht="28.5" hidden="1" customHeight="1">
      <c r="B34" s="348" t="s">
        <v>1073</v>
      </c>
      <c r="C34" s="347">
        <v>9320</v>
      </c>
      <c r="D34" s="354" t="s">
        <v>1074</v>
      </c>
      <c r="E34" s="345"/>
    </row>
    <row r="35" spans="2:5" ht="28.5" hidden="1" customHeight="1">
      <c r="B35" s="348" t="s">
        <v>1075</v>
      </c>
      <c r="C35" s="347">
        <v>9320</v>
      </c>
      <c r="D35" s="354" t="s">
        <v>1076</v>
      </c>
      <c r="E35" s="345"/>
    </row>
    <row r="36" spans="2:5" ht="28.5" hidden="1" customHeight="1">
      <c r="B36" s="348" t="s">
        <v>1077</v>
      </c>
      <c r="C36" s="347">
        <v>9320</v>
      </c>
      <c r="D36" s="354" t="s">
        <v>1078</v>
      </c>
      <c r="E36" s="345"/>
    </row>
    <row r="37" spans="2:5" ht="28.5" hidden="1" customHeight="1">
      <c r="B37" s="348" t="s">
        <v>1079</v>
      </c>
      <c r="C37" s="347">
        <v>9320</v>
      </c>
      <c r="D37" s="354" t="s">
        <v>1080</v>
      </c>
      <c r="E37" s="345"/>
    </row>
    <row r="38" spans="2:5" ht="28.5" hidden="1" customHeight="1">
      <c r="B38" s="348" t="s">
        <v>1081</v>
      </c>
      <c r="C38" s="347">
        <v>9320</v>
      </c>
      <c r="D38" s="354" t="s">
        <v>1082</v>
      </c>
      <c r="E38" s="345"/>
    </row>
    <row r="39" spans="2:5" ht="28.5" hidden="1" customHeight="1">
      <c r="B39" s="348">
        <v>13536000000</v>
      </c>
      <c r="C39" s="347">
        <v>9320</v>
      </c>
      <c r="D39" s="354" t="s">
        <v>1083</v>
      </c>
      <c r="E39" s="345"/>
    </row>
    <row r="40" spans="2:5" ht="28.5" hidden="1" customHeight="1">
      <c r="B40" s="348">
        <v>13537000000</v>
      </c>
      <c r="C40" s="347">
        <v>9320</v>
      </c>
      <c r="D40" s="354" t="s">
        <v>1084</v>
      </c>
      <c r="E40" s="345"/>
    </row>
    <row r="41" spans="2:5" ht="28.5" hidden="1" customHeight="1">
      <c r="B41" s="348">
        <v>13538000000</v>
      </c>
      <c r="C41" s="347">
        <v>9320</v>
      </c>
      <c r="D41" s="354" t="s">
        <v>1085</v>
      </c>
      <c r="E41" s="345"/>
    </row>
    <row r="42" spans="2:5" ht="28.5" hidden="1" customHeight="1">
      <c r="B42" s="348">
        <v>13539000000</v>
      </c>
      <c r="C42" s="347">
        <v>9320</v>
      </c>
      <c r="D42" s="354" t="s">
        <v>1020</v>
      </c>
      <c r="E42" s="345"/>
    </row>
    <row r="43" spans="2:5" ht="28.5" hidden="1" customHeight="1">
      <c r="B43" s="348">
        <v>13540000000</v>
      </c>
      <c r="C43" s="347">
        <v>9320</v>
      </c>
      <c r="D43" s="354" t="s">
        <v>1021</v>
      </c>
      <c r="E43" s="345"/>
    </row>
    <row r="44" spans="2:5" ht="28.5" hidden="1" customHeight="1">
      <c r="B44" s="348" t="s">
        <v>1086</v>
      </c>
      <c r="C44" s="347">
        <v>9320</v>
      </c>
      <c r="D44" s="354" t="s">
        <v>1087</v>
      </c>
      <c r="E44" s="345"/>
    </row>
    <row r="45" spans="2:5" ht="28.5" hidden="1" customHeight="1">
      <c r="B45" s="348" t="s">
        <v>1088</v>
      </c>
      <c r="C45" s="347">
        <v>9320</v>
      </c>
      <c r="D45" s="354" t="s">
        <v>1089</v>
      </c>
      <c r="E45" s="345"/>
    </row>
    <row r="46" spans="2:5" ht="28.5" hidden="1" customHeight="1">
      <c r="B46" s="348" t="s">
        <v>1090</v>
      </c>
      <c r="C46" s="347">
        <v>9320</v>
      </c>
      <c r="D46" s="354" t="s">
        <v>1091</v>
      </c>
      <c r="E46" s="345"/>
    </row>
    <row r="47" spans="2:5" ht="28.5" hidden="1" customHeight="1">
      <c r="B47" s="348" t="s">
        <v>1092</v>
      </c>
      <c r="C47" s="347">
        <v>9320</v>
      </c>
      <c r="D47" s="354" t="s">
        <v>1022</v>
      </c>
      <c r="E47" s="345"/>
    </row>
    <row r="48" spans="2:5" ht="28.5" hidden="1" customHeight="1">
      <c r="B48" s="348" t="s">
        <v>1093</v>
      </c>
      <c r="C48" s="347">
        <v>9320</v>
      </c>
      <c r="D48" s="354" t="s">
        <v>1094</v>
      </c>
      <c r="E48" s="345"/>
    </row>
    <row r="49" spans="2:5" ht="28.5" hidden="1" customHeight="1">
      <c r="B49" s="348" t="s">
        <v>1095</v>
      </c>
      <c r="C49" s="347">
        <v>9320</v>
      </c>
      <c r="D49" s="354" t="s">
        <v>1096</v>
      </c>
      <c r="E49" s="345"/>
    </row>
    <row r="50" spans="2:5" ht="28.5" hidden="1" customHeight="1">
      <c r="B50" s="348" t="s">
        <v>1097</v>
      </c>
      <c r="C50" s="347">
        <v>9320</v>
      </c>
      <c r="D50" s="354" t="s">
        <v>1098</v>
      </c>
      <c r="E50" s="345"/>
    </row>
    <row r="51" spans="2:5" ht="28.5" hidden="1" customHeight="1">
      <c r="B51" s="348" t="s">
        <v>1099</v>
      </c>
      <c r="C51" s="347">
        <v>9320</v>
      </c>
      <c r="D51" s="354" t="s">
        <v>1023</v>
      </c>
      <c r="E51" s="345"/>
    </row>
    <row r="52" spans="2:5" ht="28.5" hidden="1" customHeight="1">
      <c r="B52" s="348" t="s">
        <v>1038</v>
      </c>
      <c r="C52" s="347">
        <v>9320</v>
      </c>
      <c r="D52" s="354" t="s">
        <v>1100</v>
      </c>
      <c r="E52" s="345"/>
    </row>
    <row r="53" spans="2:5" ht="28.5" hidden="1" customHeight="1">
      <c r="B53" s="348" t="s">
        <v>1101</v>
      </c>
      <c r="C53" s="347">
        <v>9320</v>
      </c>
      <c r="D53" s="354" t="s">
        <v>1102</v>
      </c>
      <c r="E53" s="345"/>
    </row>
    <row r="54" spans="2:5" ht="28.5" hidden="1" customHeight="1">
      <c r="B54" s="348" t="s">
        <v>1103</v>
      </c>
      <c r="C54" s="347">
        <v>9320</v>
      </c>
      <c r="D54" s="354" t="s">
        <v>1104</v>
      </c>
      <c r="E54" s="345"/>
    </row>
    <row r="55" spans="2:5" ht="28.5" hidden="1" customHeight="1">
      <c r="B55" s="348" t="s">
        <v>1105</v>
      </c>
      <c r="C55" s="347">
        <v>9320</v>
      </c>
      <c r="D55" s="354" t="s">
        <v>1106</v>
      </c>
      <c r="E55" s="345"/>
    </row>
    <row r="56" spans="2:5" ht="28.5" hidden="1" customHeight="1">
      <c r="B56" s="348" t="s">
        <v>1107</v>
      </c>
      <c r="C56" s="347">
        <v>9320</v>
      </c>
      <c r="D56" s="354" t="s">
        <v>1108</v>
      </c>
      <c r="E56" s="345"/>
    </row>
    <row r="57" spans="2:5" ht="28.5" hidden="1" customHeight="1">
      <c r="B57" s="348" t="s">
        <v>1109</v>
      </c>
      <c r="C57" s="347">
        <v>9320</v>
      </c>
      <c r="D57" s="354" t="s">
        <v>1110</v>
      </c>
      <c r="E57" s="345"/>
    </row>
    <row r="58" spans="2:5" ht="28.5" hidden="1" customHeight="1">
      <c r="B58" s="348" t="s">
        <v>1111</v>
      </c>
      <c r="C58" s="347">
        <v>9320</v>
      </c>
      <c r="D58" s="354" t="s">
        <v>1112</v>
      </c>
      <c r="E58" s="345"/>
    </row>
    <row r="59" spans="2:5" ht="28.5" hidden="1" customHeight="1">
      <c r="B59" s="348" t="s">
        <v>1113</v>
      </c>
      <c r="C59" s="347">
        <v>9320</v>
      </c>
      <c r="D59" s="354" t="s">
        <v>1114</v>
      </c>
      <c r="E59" s="345"/>
    </row>
    <row r="60" spans="2:5" ht="28.5" hidden="1" customHeight="1">
      <c r="B60" s="348" t="s">
        <v>1115</v>
      </c>
      <c r="C60" s="347">
        <v>9320</v>
      </c>
      <c r="D60" s="354" t="s">
        <v>1116</v>
      </c>
      <c r="E60" s="345"/>
    </row>
    <row r="61" spans="2:5" ht="28.5" hidden="1" customHeight="1">
      <c r="B61" s="348" t="s">
        <v>1117</v>
      </c>
      <c r="C61" s="347">
        <v>9320</v>
      </c>
      <c r="D61" s="354" t="s">
        <v>1118</v>
      </c>
      <c r="E61" s="345"/>
    </row>
    <row r="62" spans="2:5" ht="28.5" hidden="1" customHeight="1">
      <c r="B62" s="348" t="s">
        <v>1119</v>
      </c>
      <c r="C62" s="347">
        <v>9320</v>
      </c>
      <c r="D62" s="354" t="s">
        <v>1120</v>
      </c>
      <c r="E62" s="345"/>
    </row>
    <row r="63" spans="2:5" ht="28.5" hidden="1" customHeight="1">
      <c r="B63" s="348" t="s">
        <v>1121</v>
      </c>
      <c r="C63" s="347">
        <v>9320</v>
      </c>
      <c r="D63" s="354" t="s">
        <v>1122</v>
      </c>
      <c r="E63" s="345"/>
    </row>
    <row r="64" spans="2:5" ht="28.5" hidden="1" customHeight="1">
      <c r="B64" s="348" t="s">
        <v>1123</v>
      </c>
      <c r="C64" s="347">
        <v>9320</v>
      </c>
      <c r="D64" s="354" t="s">
        <v>1124</v>
      </c>
      <c r="E64" s="345"/>
    </row>
    <row r="65" spans="2:5" ht="28.5" hidden="1" customHeight="1">
      <c r="B65" s="348" t="s">
        <v>1125</v>
      </c>
      <c r="C65" s="347">
        <v>9320</v>
      </c>
      <c r="D65" s="354" t="s">
        <v>1024</v>
      </c>
      <c r="E65" s="345"/>
    </row>
    <row r="66" spans="2:5" ht="28.5" hidden="1" customHeight="1">
      <c r="B66" s="348">
        <v>13564000000</v>
      </c>
      <c r="C66" s="347">
        <v>9320</v>
      </c>
      <c r="D66" s="354" t="s">
        <v>1127</v>
      </c>
      <c r="E66" s="345"/>
    </row>
    <row r="67" spans="2:5" ht="28.5" hidden="1" customHeight="1">
      <c r="B67" s="348" t="s">
        <v>1128</v>
      </c>
      <c r="C67" s="347">
        <v>9320</v>
      </c>
      <c r="D67" s="354" t="s">
        <v>1129</v>
      </c>
      <c r="E67" s="345"/>
    </row>
    <row r="68" spans="2:5" ht="28.5" hidden="1" customHeight="1">
      <c r="B68" s="348" t="s">
        <v>1130</v>
      </c>
      <c r="C68" s="347">
        <v>9320</v>
      </c>
      <c r="D68" s="354" t="s">
        <v>1025</v>
      </c>
      <c r="E68" s="345"/>
    </row>
    <row r="69" spans="2:5" ht="28.5" hidden="1" customHeight="1">
      <c r="B69" s="348" t="s">
        <v>1131</v>
      </c>
      <c r="C69" s="347">
        <v>9320</v>
      </c>
      <c r="D69" s="354" t="s">
        <v>1026</v>
      </c>
      <c r="E69" s="345"/>
    </row>
    <row r="70" spans="2:5" ht="28.5" hidden="1" customHeight="1">
      <c r="B70" s="348" t="s">
        <v>1132</v>
      </c>
      <c r="C70" s="347">
        <v>9320</v>
      </c>
      <c r="D70" s="354" t="s">
        <v>1133</v>
      </c>
      <c r="E70" s="345"/>
    </row>
    <row r="71" spans="2:5" ht="28.5" hidden="1" customHeight="1">
      <c r="B71" s="348" t="s">
        <v>1134</v>
      </c>
      <c r="C71" s="347">
        <v>9320</v>
      </c>
      <c r="D71" s="354" t="s">
        <v>1135</v>
      </c>
      <c r="E71" s="345"/>
    </row>
    <row r="72" spans="2:5" ht="28.5" hidden="1" customHeight="1">
      <c r="B72" s="348" t="s">
        <v>1136</v>
      </c>
      <c r="C72" s="347">
        <v>9320</v>
      </c>
      <c r="D72" s="354" t="s">
        <v>1027</v>
      </c>
      <c r="E72" s="345"/>
    </row>
    <row r="73" spans="2:5" ht="28.5" hidden="1" customHeight="1">
      <c r="B73" s="355" t="s">
        <v>1137</v>
      </c>
      <c r="C73" s="347">
        <v>9320</v>
      </c>
      <c r="D73" s="356" t="s">
        <v>1138</v>
      </c>
      <c r="E73" s="345"/>
    </row>
    <row r="74" spans="2:5" ht="28.5" hidden="1" customHeight="1">
      <c r="B74" s="348" t="s">
        <v>1139</v>
      </c>
      <c r="C74" s="347">
        <v>9320</v>
      </c>
      <c r="D74" s="354" t="s">
        <v>1140</v>
      </c>
      <c r="E74" s="345"/>
    </row>
    <row r="75" spans="2:5" ht="28.5" hidden="1" customHeight="1">
      <c r="B75" s="348" t="s">
        <v>1141</v>
      </c>
      <c r="C75" s="347">
        <v>9320</v>
      </c>
      <c r="D75" s="354" t="s">
        <v>1028</v>
      </c>
      <c r="E75" s="345"/>
    </row>
    <row r="76" spans="2:5" ht="28.5" hidden="1" customHeight="1">
      <c r="B76" s="348" t="s">
        <v>1142</v>
      </c>
      <c r="C76" s="347">
        <v>9320</v>
      </c>
      <c r="D76" s="354" t="s">
        <v>1143</v>
      </c>
      <c r="E76" s="345"/>
    </row>
    <row r="77" spans="2:5" ht="28.5" hidden="1" customHeight="1">
      <c r="B77" s="357" t="s">
        <v>1144</v>
      </c>
      <c r="C77" s="347">
        <v>9320</v>
      </c>
      <c r="D77" s="358" t="s">
        <v>1145</v>
      </c>
      <c r="E77" s="345"/>
    </row>
    <row r="78" spans="2:5" ht="28.5" hidden="1" customHeight="1">
      <c r="B78" s="357" t="s">
        <v>1146</v>
      </c>
      <c r="C78" s="347">
        <v>9320</v>
      </c>
      <c r="D78" s="358" t="s">
        <v>1029</v>
      </c>
      <c r="E78" s="345"/>
    </row>
    <row r="79" spans="2:5" ht="28.5" hidden="1" customHeight="1">
      <c r="B79" s="348" t="s">
        <v>1147</v>
      </c>
      <c r="C79" s="347">
        <v>9320</v>
      </c>
      <c r="D79" s="354" t="s">
        <v>1030</v>
      </c>
      <c r="E79" s="345"/>
    </row>
    <row r="80" spans="2:5" ht="28.5" hidden="1" customHeight="1">
      <c r="B80" s="357" t="s">
        <v>1148</v>
      </c>
      <c r="C80" s="347">
        <v>9320</v>
      </c>
      <c r="D80" s="358" t="s">
        <v>1031</v>
      </c>
      <c r="E80" s="345"/>
    </row>
    <row r="81" spans="2:5" ht="28.5" hidden="1" customHeight="1">
      <c r="B81" s="357" t="s">
        <v>1149</v>
      </c>
      <c r="C81" s="347">
        <v>9320</v>
      </c>
      <c r="D81" s="358" t="s">
        <v>1150</v>
      </c>
      <c r="E81" s="345"/>
    </row>
    <row r="82" spans="2:5" ht="28.5" hidden="1" customHeight="1">
      <c r="B82" s="348" t="s">
        <v>1151</v>
      </c>
      <c r="C82" s="347">
        <v>9320</v>
      </c>
      <c r="D82" s="354" t="s">
        <v>1032</v>
      </c>
      <c r="E82" s="345"/>
    </row>
    <row r="83" spans="2:5" ht="28.5" hidden="1" customHeight="1">
      <c r="B83" s="348" t="s">
        <v>1152</v>
      </c>
      <c r="C83" s="347">
        <v>9320</v>
      </c>
      <c r="D83" s="354" t="s">
        <v>1034</v>
      </c>
      <c r="E83" s="345"/>
    </row>
    <row r="84" spans="2:5" ht="28.5" hidden="1" customHeight="1">
      <c r="B84" s="359" t="s">
        <v>1153</v>
      </c>
      <c r="C84" s="347">
        <v>9320</v>
      </c>
      <c r="D84" s="360" t="s">
        <v>1154</v>
      </c>
      <c r="E84" s="345"/>
    </row>
    <row r="85" spans="2:5" ht="28.5" hidden="1" customHeight="1">
      <c r="B85" s="359" t="s">
        <v>1155</v>
      </c>
      <c r="C85" s="347">
        <v>9320</v>
      </c>
      <c r="D85" s="360" t="s">
        <v>1156</v>
      </c>
      <c r="E85" s="345"/>
    </row>
    <row r="86" spans="2:5" ht="28.5" hidden="1" customHeight="1">
      <c r="B86" s="359" t="s">
        <v>1157</v>
      </c>
      <c r="C86" s="347">
        <v>9320</v>
      </c>
      <c r="D86" s="360" t="s">
        <v>1158</v>
      </c>
      <c r="E86" s="345"/>
    </row>
    <row r="87" spans="2:5" ht="28.5" hidden="1" customHeight="1">
      <c r="B87" s="359" t="s">
        <v>1159</v>
      </c>
      <c r="C87" s="347">
        <v>9320</v>
      </c>
      <c r="D87" s="360" t="s">
        <v>1035</v>
      </c>
      <c r="E87" s="345"/>
    </row>
    <row r="88" spans="2:5" ht="28.5" hidden="1" customHeight="1">
      <c r="B88" s="359" t="s">
        <v>1160</v>
      </c>
      <c r="C88" s="347">
        <v>9320</v>
      </c>
      <c r="D88" s="360" t="s">
        <v>1161</v>
      </c>
      <c r="E88" s="345"/>
    </row>
    <row r="89" spans="2:5" ht="28.5" hidden="1" customHeight="1">
      <c r="B89" s="359" t="s">
        <v>1162</v>
      </c>
      <c r="C89" s="347">
        <v>9320</v>
      </c>
      <c r="D89" s="360" t="s">
        <v>1036</v>
      </c>
      <c r="E89" s="345"/>
    </row>
    <row r="90" spans="2:5" ht="28.5" hidden="1" customHeight="1">
      <c r="B90" s="359" t="s">
        <v>1163</v>
      </c>
      <c r="C90" s="347">
        <v>9320</v>
      </c>
      <c r="D90" s="360" t="s">
        <v>1037</v>
      </c>
      <c r="E90" s="345"/>
    </row>
    <row r="91" spans="2:5" ht="28.5" hidden="1" customHeight="1">
      <c r="B91" s="352" t="s">
        <v>567</v>
      </c>
      <c r="C91" s="346">
        <v>9770</v>
      </c>
      <c r="D91" s="353" t="s">
        <v>1164</v>
      </c>
      <c r="E91" s="343">
        <f>SUM(E92:E165)</f>
        <v>0</v>
      </c>
    </row>
    <row r="92" spans="2:5" ht="28.5" hidden="1" customHeight="1">
      <c r="B92" s="344" t="s">
        <v>1012</v>
      </c>
      <c r="C92" s="344" t="s">
        <v>951</v>
      </c>
      <c r="D92" s="351" t="s">
        <v>1017</v>
      </c>
      <c r="E92" s="345"/>
    </row>
    <row r="93" spans="2:5" ht="28.5" hidden="1" customHeight="1">
      <c r="B93" s="348" t="s">
        <v>1042</v>
      </c>
      <c r="C93" s="347">
        <v>9320</v>
      </c>
      <c r="D93" s="354" t="s">
        <v>1043</v>
      </c>
      <c r="E93" s="345"/>
    </row>
    <row r="94" spans="2:5" ht="28.5" hidden="1" customHeight="1">
      <c r="B94" s="348" t="s">
        <v>1044</v>
      </c>
      <c r="C94" s="347">
        <v>9320</v>
      </c>
      <c r="D94" s="354" t="s">
        <v>1045</v>
      </c>
      <c r="E94" s="345"/>
    </row>
    <row r="95" spans="2:5" ht="28.5" hidden="1" customHeight="1">
      <c r="B95" s="348" t="s">
        <v>1046</v>
      </c>
      <c r="C95" s="347">
        <v>9320</v>
      </c>
      <c r="D95" s="354" t="s">
        <v>1047</v>
      </c>
      <c r="E95" s="345"/>
    </row>
    <row r="96" spans="2:5" ht="28.5" hidden="1" customHeight="1">
      <c r="B96" s="348" t="s">
        <v>1048</v>
      </c>
      <c r="C96" s="347">
        <v>9320</v>
      </c>
      <c r="D96" s="354" t="s">
        <v>1049</v>
      </c>
      <c r="E96" s="345"/>
    </row>
    <row r="97" spans="2:5" ht="28.5" hidden="1" customHeight="1">
      <c r="B97" s="348" t="s">
        <v>1050</v>
      </c>
      <c r="C97" s="347">
        <v>9320</v>
      </c>
      <c r="D97" s="354" t="s">
        <v>1051</v>
      </c>
      <c r="E97" s="345"/>
    </row>
    <row r="98" spans="2:5" ht="28.5" hidden="1" customHeight="1">
      <c r="B98" s="348" t="s">
        <v>1052</v>
      </c>
      <c r="C98" s="347">
        <v>9320</v>
      </c>
      <c r="D98" s="354" t="s">
        <v>1053</v>
      </c>
      <c r="E98" s="345"/>
    </row>
    <row r="99" spans="2:5" ht="28.5" hidden="1" customHeight="1">
      <c r="B99" s="348" t="s">
        <v>1054</v>
      </c>
      <c r="C99" s="344" t="s">
        <v>951</v>
      </c>
      <c r="D99" s="354" t="s">
        <v>1019</v>
      </c>
      <c r="E99" s="345"/>
    </row>
    <row r="100" spans="2:5" ht="28.5" hidden="1" customHeight="1">
      <c r="B100" s="348" t="s">
        <v>1055</v>
      </c>
      <c r="C100" s="344" t="s">
        <v>951</v>
      </c>
      <c r="D100" s="354" t="s">
        <v>1056</v>
      </c>
      <c r="E100" s="345"/>
    </row>
    <row r="101" spans="2:5" ht="28.5" hidden="1" customHeight="1">
      <c r="B101" s="348" t="s">
        <v>1057</v>
      </c>
      <c r="C101" s="344" t="s">
        <v>951</v>
      </c>
      <c r="D101" s="354" t="s">
        <v>1058</v>
      </c>
      <c r="E101" s="345"/>
    </row>
    <row r="102" spans="2:5" ht="28.5" hidden="1" customHeight="1">
      <c r="B102" s="348" t="s">
        <v>1059</v>
      </c>
      <c r="C102" s="344" t="s">
        <v>951</v>
      </c>
      <c r="D102" s="354" t="s">
        <v>1060</v>
      </c>
      <c r="E102" s="345"/>
    </row>
    <row r="103" spans="2:5" ht="28.5" hidden="1" customHeight="1">
      <c r="B103" s="348" t="s">
        <v>1061</v>
      </c>
      <c r="C103" s="344" t="s">
        <v>951</v>
      </c>
      <c r="D103" s="354" t="s">
        <v>1062</v>
      </c>
      <c r="E103" s="345"/>
    </row>
    <row r="104" spans="2:5" ht="28.5" hidden="1" customHeight="1">
      <c r="B104" s="348" t="s">
        <v>1063</v>
      </c>
      <c r="C104" s="344" t="s">
        <v>951</v>
      </c>
      <c r="D104" s="354" t="s">
        <v>1064</v>
      </c>
      <c r="E104" s="345"/>
    </row>
    <row r="105" spans="2:5" ht="28.5" hidden="1" customHeight="1">
      <c r="B105" s="348" t="s">
        <v>1065</v>
      </c>
      <c r="C105" s="344" t="s">
        <v>951</v>
      </c>
      <c r="D105" s="354" t="s">
        <v>1066</v>
      </c>
      <c r="E105" s="345"/>
    </row>
    <row r="106" spans="2:5" ht="28.5" hidden="1" customHeight="1">
      <c r="B106" s="348" t="s">
        <v>1067</v>
      </c>
      <c r="C106" s="344" t="s">
        <v>951</v>
      </c>
      <c r="D106" s="354" t="s">
        <v>1068</v>
      </c>
      <c r="E106" s="345"/>
    </row>
    <row r="107" spans="2:5" ht="28.5" hidden="1" customHeight="1">
      <c r="B107" s="348" t="s">
        <v>1069</v>
      </c>
      <c r="C107" s="344" t="s">
        <v>951</v>
      </c>
      <c r="D107" s="354" t="s">
        <v>1070</v>
      </c>
      <c r="E107" s="345"/>
    </row>
    <row r="108" spans="2:5" ht="28.5" hidden="1" customHeight="1">
      <c r="B108" s="348" t="s">
        <v>1071</v>
      </c>
      <c r="C108" s="344" t="s">
        <v>951</v>
      </c>
      <c r="D108" s="354" t="s">
        <v>1072</v>
      </c>
      <c r="E108" s="345"/>
    </row>
    <row r="109" spans="2:5" ht="28.5" hidden="1" customHeight="1">
      <c r="B109" s="348" t="s">
        <v>1073</v>
      </c>
      <c r="C109" s="344" t="s">
        <v>951</v>
      </c>
      <c r="D109" s="354" t="s">
        <v>1074</v>
      </c>
      <c r="E109" s="345"/>
    </row>
    <row r="110" spans="2:5" ht="28.5" hidden="1" customHeight="1">
      <c r="B110" s="348" t="s">
        <v>1075</v>
      </c>
      <c r="C110" s="344" t="s">
        <v>951</v>
      </c>
      <c r="D110" s="354" t="s">
        <v>1076</v>
      </c>
      <c r="E110" s="345"/>
    </row>
    <row r="111" spans="2:5" ht="28.5" hidden="1" customHeight="1">
      <c r="B111" s="348" t="s">
        <v>1077</v>
      </c>
      <c r="C111" s="344" t="s">
        <v>951</v>
      </c>
      <c r="D111" s="354" t="s">
        <v>1078</v>
      </c>
      <c r="E111" s="345"/>
    </row>
    <row r="112" spans="2:5" ht="28.5" hidden="1" customHeight="1">
      <c r="B112" s="348" t="s">
        <v>1079</v>
      </c>
      <c r="C112" s="344" t="s">
        <v>951</v>
      </c>
      <c r="D112" s="354" t="s">
        <v>1080</v>
      </c>
      <c r="E112" s="345"/>
    </row>
    <row r="113" spans="2:5" ht="28.5" hidden="1" customHeight="1">
      <c r="B113" s="348" t="s">
        <v>1081</v>
      </c>
      <c r="C113" s="344" t="s">
        <v>951</v>
      </c>
      <c r="D113" s="354" t="s">
        <v>1082</v>
      </c>
      <c r="E113" s="345"/>
    </row>
    <row r="114" spans="2:5" ht="28.5" hidden="1" customHeight="1">
      <c r="B114" s="348">
        <v>13536000000</v>
      </c>
      <c r="C114" s="344" t="s">
        <v>951</v>
      </c>
      <c r="D114" s="354" t="s">
        <v>1083</v>
      </c>
      <c r="E114" s="345"/>
    </row>
    <row r="115" spans="2:5" ht="28.5" hidden="1" customHeight="1">
      <c r="B115" s="348">
        <v>13537000000</v>
      </c>
      <c r="C115" s="344" t="s">
        <v>951</v>
      </c>
      <c r="D115" s="354" t="s">
        <v>1084</v>
      </c>
      <c r="E115" s="345"/>
    </row>
    <row r="116" spans="2:5" ht="28.5" hidden="1" customHeight="1">
      <c r="B116" s="348">
        <v>13538000000</v>
      </c>
      <c r="C116" s="344" t="s">
        <v>951</v>
      </c>
      <c r="D116" s="354" t="s">
        <v>1085</v>
      </c>
      <c r="E116" s="345"/>
    </row>
    <row r="117" spans="2:5" ht="28.5" hidden="1" customHeight="1">
      <c r="B117" s="348">
        <v>13539000000</v>
      </c>
      <c r="C117" s="344" t="s">
        <v>951</v>
      </c>
      <c r="D117" s="354" t="s">
        <v>1020</v>
      </c>
      <c r="E117" s="345"/>
    </row>
    <row r="118" spans="2:5" ht="28.5" hidden="1" customHeight="1">
      <c r="B118" s="348">
        <v>13540000000</v>
      </c>
      <c r="C118" s="344" t="s">
        <v>951</v>
      </c>
      <c r="D118" s="354" t="s">
        <v>1021</v>
      </c>
      <c r="E118" s="345"/>
    </row>
    <row r="119" spans="2:5" ht="28.5" hidden="1" customHeight="1">
      <c r="B119" s="348" t="s">
        <v>1086</v>
      </c>
      <c r="C119" s="344" t="s">
        <v>951</v>
      </c>
      <c r="D119" s="354" t="s">
        <v>1087</v>
      </c>
      <c r="E119" s="345"/>
    </row>
    <row r="120" spans="2:5" ht="28.5" hidden="1" customHeight="1">
      <c r="B120" s="348" t="s">
        <v>1088</v>
      </c>
      <c r="C120" s="344" t="s">
        <v>951</v>
      </c>
      <c r="D120" s="354" t="s">
        <v>1089</v>
      </c>
      <c r="E120" s="345"/>
    </row>
    <row r="121" spans="2:5" ht="28.5" hidden="1" customHeight="1">
      <c r="B121" s="348" t="s">
        <v>1090</v>
      </c>
      <c r="C121" s="344" t="s">
        <v>951</v>
      </c>
      <c r="D121" s="354" t="s">
        <v>1091</v>
      </c>
      <c r="E121" s="345"/>
    </row>
    <row r="122" spans="2:5" ht="28.5" hidden="1" customHeight="1">
      <c r="B122" s="348" t="s">
        <v>1092</v>
      </c>
      <c r="C122" s="344" t="s">
        <v>951</v>
      </c>
      <c r="D122" s="354" t="s">
        <v>1022</v>
      </c>
      <c r="E122" s="345"/>
    </row>
    <row r="123" spans="2:5" ht="28.5" hidden="1" customHeight="1">
      <c r="B123" s="348" t="s">
        <v>1093</v>
      </c>
      <c r="C123" s="344" t="s">
        <v>951</v>
      </c>
      <c r="D123" s="354" t="s">
        <v>1094</v>
      </c>
      <c r="E123" s="345"/>
    </row>
    <row r="124" spans="2:5" ht="28.5" hidden="1" customHeight="1">
      <c r="B124" s="348" t="s">
        <v>1095</v>
      </c>
      <c r="C124" s="344" t="s">
        <v>951</v>
      </c>
      <c r="D124" s="354" t="s">
        <v>1096</v>
      </c>
      <c r="E124" s="345"/>
    </row>
    <row r="125" spans="2:5" ht="28.5" hidden="1" customHeight="1">
      <c r="B125" s="348" t="s">
        <v>1097</v>
      </c>
      <c r="C125" s="344" t="s">
        <v>951</v>
      </c>
      <c r="D125" s="354" t="s">
        <v>1098</v>
      </c>
      <c r="E125" s="345"/>
    </row>
    <row r="126" spans="2:5" ht="28.5" hidden="1" customHeight="1">
      <c r="B126" s="348" t="s">
        <v>1099</v>
      </c>
      <c r="C126" s="344" t="s">
        <v>951</v>
      </c>
      <c r="D126" s="354" t="s">
        <v>1023</v>
      </c>
      <c r="E126" s="345"/>
    </row>
    <row r="127" spans="2:5" ht="28.5" hidden="1" customHeight="1">
      <c r="B127" s="348" t="s">
        <v>1038</v>
      </c>
      <c r="C127" s="344" t="s">
        <v>951</v>
      </c>
      <c r="D127" s="354" t="s">
        <v>1100</v>
      </c>
      <c r="E127" s="345"/>
    </row>
    <row r="128" spans="2:5" ht="28.5" hidden="1" customHeight="1">
      <c r="B128" s="348" t="s">
        <v>1101</v>
      </c>
      <c r="C128" s="344" t="s">
        <v>951</v>
      </c>
      <c r="D128" s="354" t="s">
        <v>1102</v>
      </c>
      <c r="E128" s="345"/>
    </row>
    <row r="129" spans="2:5" ht="28.5" hidden="1" customHeight="1">
      <c r="B129" s="348" t="s">
        <v>1103</v>
      </c>
      <c r="C129" s="344" t="s">
        <v>951</v>
      </c>
      <c r="D129" s="354" t="s">
        <v>1104</v>
      </c>
      <c r="E129" s="345"/>
    </row>
    <row r="130" spans="2:5" ht="28.5" hidden="1" customHeight="1">
      <c r="B130" s="348" t="s">
        <v>1105</v>
      </c>
      <c r="C130" s="344" t="s">
        <v>951</v>
      </c>
      <c r="D130" s="354" t="s">
        <v>1106</v>
      </c>
      <c r="E130" s="345"/>
    </row>
    <row r="131" spans="2:5" ht="28.5" hidden="1" customHeight="1">
      <c r="B131" s="348" t="s">
        <v>1107</v>
      </c>
      <c r="C131" s="344" t="s">
        <v>951</v>
      </c>
      <c r="D131" s="354" t="s">
        <v>1108</v>
      </c>
      <c r="E131" s="345"/>
    </row>
    <row r="132" spans="2:5" ht="28.5" hidden="1" customHeight="1">
      <c r="B132" s="348" t="s">
        <v>1109</v>
      </c>
      <c r="C132" s="344" t="s">
        <v>951</v>
      </c>
      <c r="D132" s="354" t="s">
        <v>1110</v>
      </c>
      <c r="E132" s="345"/>
    </row>
    <row r="133" spans="2:5" ht="28.5" hidden="1" customHeight="1">
      <c r="B133" s="348" t="s">
        <v>1111</v>
      </c>
      <c r="C133" s="344" t="s">
        <v>951</v>
      </c>
      <c r="D133" s="354" t="s">
        <v>1112</v>
      </c>
      <c r="E133" s="345"/>
    </row>
    <row r="134" spans="2:5" ht="28.5" hidden="1" customHeight="1">
      <c r="B134" s="348" t="s">
        <v>1113</v>
      </c>
      <c r="C134" s="344" t="s">
        <v>951</v>
      </c>
      <c r="D134" s="354" t="s">
        <v>1114</v>
      </c>
      <c r="E134" s="345"/>
    </row>
    <row r="135" spans="2:5" ht="28.5" hidden="1" customHeight="1">
      <c r="B135" s="348" t="s">
        <v>1115</v>
      </c>
      <c r="C135" s="344" t="s">
        <v>951</v>
      </c>
      <c r="D135" s="354" t="s">
        <v>1116</v>
      </c>
      <c r="E135" s="345"/>
    </row>
    <row r="136" spans="2:5" ht="28.5" hidden="1" customHeight="1">
      <c r="B136" s="348" t="s">
        <v>1117</v>
      </c>
      <c r="C136" s="344" t="s">
        <v>951</v>
      </c>
      <c r="D136" s="354" t="s">
        <v>1118</v>
      </c>
      <c r="E136" s="345"/>
    </row>
    <row r="137" spans="2:5" ht="28.5" hidden="1" customHeight="1">
      <c r="B137" s="348" t="s">
        <v>1119</v>
      </c>
      <c r="C137" s="344" t="s">
        <v>951</v>
      </c>
      <c r="D137" s="354" t="s">
        <v>1120</v>
      </c>
      <c r="E137" s="345"/>
    </row>
    <row r="138" spans="2:5" ht="28.5" hidden="1" customHeight="1">
      <c r="B138" s="348" t="s">
        <v>1121</v>
      </c>
      <c r="C138" s="344" t="s">
        <v>951</v>
      </c>
      <c r="D138" s="354" t="s">
        <v>1122</v>
      </c>
      <c r="E138" s="345"/>
    </row>
    <row r="139" spans="2:5" ht="28.5" hidden="1" customHeight="1">
      <c r="B139" s="348" t="s">
        <v>1123</v>
      </c>
      <c r="C139" s="344" t="s">
        <v>951</v>
      </c>
      <c r="D139" s="354" t="s">
        <v>1124</v>
      </c>
      <c r="E139" s="345"/>
    </row>
    <row r="140" spans="2:5" ht="28.5" hidden="1" customHeight="1">
      <c r="B140" s="348" t="s">
        <v>1125</v>
      </c>
      <c r="C140" s="344" t="s">
        <v>951</v>
      </c>
      <c r="D140" s="354" t="s">
        <v>1024</v>
      </c>
      <c r="E140" s="345"/>
    </row>
    <row r="141" spans="2:5" ht="28.5" hidden="1" customHeight="1">
      <c r="B141" s="348" t="s">
        <v>1126</v>
      </c>
      <c r="C141" s="344" t="s">
        <v>951</v>
      </c>
      <c r="D141" s="354" t="s">
        <v>1127</v>
      </c>
      <c r="E141" s="345"/>
    </row>
    <row r="142" spans="2:5" ht="28.5" hidden="1" customHeight="1">
      <c r="B142" s="348" t="s">
        <v>1128</v>
      </c>
      <c r="C142" s="344" t="s">
        <v>951</v>
      </c>
      <c r="D142" s="354" t="s">
        <v>1129</v>
      </c>
      <c r="E142" s="345"/>
    </row>
    <row r="143" spans="2:5" ht="28.5" hidden="1" customHeight="1">
      <c r="B143" s="348" t="s">
        <v>1130</v>
      </c>
      <c r="C143" s="344" t="s">
        <v>951</v>
      </c>
      <c r="D143" s="354" t="s">
        <v>1025</v>
      </c>
      <c r="E143" s="345"/>
    </row>
    <row r="144" spans="2:5" ht="28.5" hidden="1" customHeight="1">
      <c r="B144" s="348" t="s">
        <v>1131</v>
      </c>
      <c r="C144" s="344" t="s">
        <v>951</v>
      </c>
      <c r="D144" s="354" t="s">
        <v>1026</v>
      </c>
      <c r="E144" s="345"/>
    </row>
    <row r="145" spans="2:5" ht="28.5" hidden="1" customHeight="1">
      <c r="B145" s="348" t="s">
        <v>1132</v>
      </c>
      <c r="C145" s="344" t="s">
        <v>951</v>
      </c>
      <c r="D145" s="354" t="s">
        <v>1133</v>
      </c>
      <c r="E145" s="345"/>
    </row>
    <row r="146" spans="2:5" ht="28.5" hidden="1" customHeight="1">
      <c r="B146" s="348" t="s">
        <v>1134</v>
      </c>
      <c r="C146" s="344" t="s">
        <v>951</v>
      </c>
      <c r="D146" s="354" t="s">
        <v>1135</v>
      </c>
      <c r="E146" s="345"/>
    </row>
    <row r="147" spans="2:5" ht="28.5" hidden="1" customHeight="1">
      <c r="B147" s="348" t="s">
        <v>1136</v>
      </c>
      <c r="C147" s="344" t="s">
        <v>951</v>
      </c>
      <c r="D147" s="354" t="s">
        <v>1027</v>
      </c>
      <c r="E147" s="345"/>
    </row>
    <row r="148" spans="2:5" ht="28.5" hidden="1" customHeight="1">
      <c r="B148" s="355" t="s">
        <v>1137</v>
      </c>
      <c r="C148" s="344" t="s">
        <v>951</v>
      </c>
      <c r="D148" s="356" t="s">
        <v>1138</v>
      </c>
      <c r="E148" s="345"/>
    </row>
    <row r="149" spans="2:5" ht="28.5" hidden="1" customHeight="1">
      <c r="B149" s="348" t="s">
        <v>1139</v>
      </c>
      <c r="C149" s="344" t="s">
        <v>951</v>
      </c>
      <c r="D149" s="354" t="s">
        <v>1140</v>
      </c>
      <c r="E149" s="345"/>
    </row>
    <row r="150" spans="2:5" ht="28.5" hidden="1" customHeight="1">
      <c r="B150" s="348" t="s">
        <v>1141</v>
      </c>
      <c r="C150" s="344" t="s">
        <v>951</v>
      </c>
      <c r="D150" s="354" t="s">
        <v>1028</v>
      </c>
      <c r="E150" s="345"/>
    </row>
    <row r="151" spans="2:5" ht="28.5" hidden="1" customHeight="1">
      <c r="B151" s="348" t="s">
        <v>1142</v>
      </c>
      <c r="C151" s="344" t="s">
        <v>951</v>
      </c>
      <c r="D151" s="354" t="s">
        <v>1143</v>
      </c>
      <c r="E151" s="345"/>
    </row>
    <row r="152" spans="2:5" ht="28.5" hidden="1" customHeight="1">
      <c r="B152" s="357" t="s">
        <v>1144</v>
      </c>
      <c r="C152" s="344" t="s">
        <v>951</v>
      </c>
      <c r="D152" s="358" t="s">
        <v>1145</v>
      </c>
      <c r="E152" s="345"/>
    </row>
    <row r="153" spans="2:5" ht="28.5" hidden="1" customHeight="1">
      <c r="B153" s="357" t="s">
        <v>1146</v>
      </c>
      <c r="C153" s="344" t="s">
        <v>951</v>
      </c>
      <c r="D153" s="358" t="s">
        <v>1029</v>
      </c>
      <c r="E153" s="345"/>
    </row>
    <row r="154" spans="2:5" ht="28.5" hidden="1" customHeight="1">
      <c r="B154" s="348" t="s">
        <v>1147</v>
      </c>
      <c r="C154" s="344" t="s">
        <v>951</v>
      </c>
      <c r="D154" s="354" t="s">
        <v>1030</v>
      </c>
      <c r="E154" s="345"/>
    </row>
    <row r="155" spans="2:5" ht="28.5" hidden="1" customHeight="1">
      <c r="B155" s="357" t="s">
        <v>1148</v>
      </c>
      <c r="C155" s="347">
        <v>9320</v>
      </c>
      <c r="D155" s="358" t="s">
        <v>1031</v>
      </c>
      <c r="E155" s="345"/>
    </row>
    <row r="156" spans="2:5" ht="28.5" hidden="1" customHeight="1">
      <c r="B156" s="357" t="s">
        <v>1149</v>
      </c>
      <c r="C156" s="347">
        <v>9320</v>
      </c>
      <c r="D156" s="358" t="s">
        <v>1150</v>
      </c>
      <c r="E156" s="345"/>
    </row>
    <row r="157" spans="2:5" ht="28.5" hidden="1" customHeight="1">
      <c r="B157" s="348" t="s">
        <v>1151</v>
      </c>
      <c r="C157" s="347">
        <v>9320</v>
      </c>
      <c r="D157" s="354" t="s">
        <v>1032</v>
      </c>
      <c r="E157" s="345"/>
    </row>
    <row r="158" spans="2:5" ht="28.5" hidden="1" customHeight="1">
      <c r="B158" s="348" t="s">
        <v>1152</v>
      </c>
      <c r="C158" s="347">
        <v>9320</v>
      </c>
      <c r="D158" s="354" t="s">
        <v>1034</v>
      </c>
      <c r="E158" s="345"/>
    </row>
    <row r="159" spans="2:5" ht="28.5" hidden="1" customHeight="1">
      <c r="B159" s="359" t="s">
        <v>1153</v>
      </c>
      <c r="C159" s="347">
        <v>9320</v>
      </c>
      <c r="D159" s="360" t="s">
        <v>1154</v>
      </c>
      <c r="E159" s="345"/>
    </row>
    <row r="160" spans="2:5" ht="28.5" hidden="1" customHeight="1">
      <c r="B160" s="359" t="s">
        <v>1155</v>
      </c>
      <c r="C160" s="347">
        <v>9320</v>
      </c>
      <c r="D160" s="360" t="s">
        <v>1156</v>
      </c>
      <c r="E160" s="345"/>
    </row>
    <row r="161" spans="2:5" ht="28.5" hidden="1" customHeight="1">
      <c r="B161" s="359" t="s">
        <v>1157</v>
      </c>
      <c r="C161" s="347">
        <v>9320</v>
      </c>
      <c r="D161" s="360" t="s">
        <v>1158</v>
      </c>
      <c r="E161" s="345"/>
    </row>
    <row r="162" spans="2:5" ht="28.5" hidden="1" customHeight="1">
      <c r="B162" s="359" t="s">
        <v>1159</v>
      </c>
      <c r="C162" s="347">
        <v>9320</v>
      </c>
      <c r="D162" s="360" t="s">
        <v>1035</v>
      </c>
      <c r="E162" s="345"/>
    </row>
    <row r="163" spans="2:5" ht="28.5" hidden="1" customHeight="1">
      <c r="B163" s="359" t="s">
        <v>1160</v>
      </c>
      <c r="C163" s="347">
        <v>9320</v>
      </c>
      <c r="D163" s="360" t="s">
        <v>1161</v>
      </c>
      <c r="E163" s="345"/>
    </row>
    <row r="164" spans="2:5" ht="28.5" hidden="1" customHeight="1">
      <c r="B164" s="359" t="s">
        <v>1162</v>
      </c>
      <c r="C164" s="347">
        <v>9320</v>
      </c>
      <c r="D164" s="360" t="s">
        <v>1036</v>
      </c>
      <c r="E164" s="345"/>
    </row>
    <row r="165" spans="2:5" ht="28.5" hidden="1" customHeight="1">
      <c r="B165" s="359" t="s">
        <v>1163</v>
      </c>
      <c r="C165" s="347">
        <v>9320</v>
      </c>
      <c r="D165" s="360" t="s">
        <v>1037</v>
      </c>
      <c r="E165" s="345"/>
    </row>
    <row r="166" spans="2:5" ht="28.5" hidden="1" customHeight="1">
      <c r="B166" s="349" t="s">
        <v>1165</v>
      </c>
      <c r="C166" s="341" t="s">
        <v>990</v>
      </c>
      <c r="D166" s="350" t="s">
        <v>148</v>
      </c>
      <c r="E166" s="343">
        <f>+E167</f>
        <v>0</v>
      </c>
    </row>
    <row r="167" spans="2:5" ht="28.5" hidden="1" customHeight="1">
      <c r="B167" s="344" t="s">
        <v>1039</v>
      </c>
      <c r="C167" s="344" t="s">
        <v>990</v>
      </c>
      <c r="D167" s="351" t="s">
        <v>1040</v>
      </c>
      <c r="E167" s="345">
        <f>2147250-2147250</f>
        <v>0</v>
      </c>
    </row>
    <row r="168" spans="2:5" ht="28.5" hidden="1" customHeight="1">
      <c r="B168" s="341">
        <v>1119800</v>
      </c>
      <c r="C168" s="341" t="s">
        <v>990</v>
      </c>
      <c r="D168" s="350" t="s">
        <v>148</v>
      </c>
      <c r="E168" s="343">
        <f>+E169</f>
        <v>0</v>
      </c>
    </row>
    <row r="169" spans="2:5" ht="28.5" hidden="1" customHeight="1">
      <c r="B169" s="344" t="s">
        <v>1039</v>
      </c>
      <c r="C169" s="344" t="s">
        <v>990</v>
      </c>
      <c r="D169" s="351" t="s">
        <v>1040</v>
      </c>
      <c r="E169" s="345"/>
    </row>
    <row r="170" spans="2:5" ht="56.25" hidden="1" customHeight="1">
      <c r="B170" s="346">
        <v>1319720</v>
      </c>
      <c r="C170" s="346">
        <v>9720</v>
      </c>
      <c r="D170" s="361" t="s">
        <v>1166</v>
      </c>
      <c r="E170" s="343">
        <f>E171</f>
        <v>0</v>
      </c>
    </row>
    <row r="171" spans="2:5" ht="27.75" hidden="1" customHeight="1">
      <c r="B171" s="362" t="s">
        <v>1018</v>
      </c>
      <c r="C171" s="362">
        <v>9720</v>
      </c>
      <c r="D171" s="363" t="s">
        <v>1019</v>
      </c>
      <c r="E171" s="364"/>
    </row>
    <row r="172" spans="2:5" ht="50.25" hidden="1" customHeight="1">
      <c r="B172" s="346">
        <v>1319770</v>
      </c>
      <c r="C172" s="346">
        <v>9770</v>
      </c>
      <c r="D172" s="361" t="s">
        <v>1167</v>
      </c>
      <c r="E172" s="343">
        <f>E173</f>
        <v>0</v>
      </c>
    </row>
    <row r="173" spans="2:5" ht="28.5" hidden="1" customHeight="1">
      <c r="B173" s="362" t="s">
        <v>1033</v>
      </c>
      <c r="C173" s="362">
        <v>9770</v>
      </c>
      <c r="D173" s="363" t="s">
        <v>1034</v>
      </c>
      <c r="E173" s="364"/>
    </row>
    <row r="174" spans="2:5" ht="63.75" hidden="1" customHeight="1">
      <c r="B174" s="346">
        <v>1619720</v>
      </c>
      <c r="C174" s="346">
        <v>9720</v>
      </c>
      <c r="D174" s="361" t="s">
        <v>1168</v>
      </c>
      <c r="E174" s="343">
        <f>E175</f>
        <v>0</v>
      </c>
    </row>
    <row r="175" spans="2:5" ht="28.5" hidden="1" customHeight="1">
      <c r="B175" s="362">
        <v>1353600000</v>
      </c>
      <c r="C175" s="362">
        <v>9720</v>
      </c>
      <c r="D175" s="363" t="s">
        <v>1083</v>
      </c>
      <c r="E175" s="364"/>
    </row>
    <row r="176" spans="2:5" ht="31.5" hidden="1" customHeight="1">
      <c r="B176" s="365">
        <v>1310000000</v>
      </c>
      <c r="C176" s="365" t="s">
        <v>951</v>
      </c>
      <c r="D176" s="366" t="s">
        <v>1017</v>
      </c>
      <c r="E176" s="367"/>
    </row>
    <row r="177" spans="2:5" ht="31.5" hidden="1" customHeight="1">
      <c r="B177" s="368">
        <v>1353000000</v>
      </c>
      <c r="C177" s="365" t="s">
        <v>951</v>
      </c>
      <c r="D177" s="369" t="s">
        <v>1074</v>
      </c>
      <c r="E177" s="367"/>
    </row>
    <row r="178" spans="2:5" ht="31.5" hidden="1" customHeight="1">
      <c r="B178" s="368">
        <v>1354300000</v>
      </c>
      <c r="C178" s="365" t="s">
        <v>951</v>
      </c>
      <c r="D178" s="369" t="s">
        <v>1089</v>
      </c>
      <c r="E178" s="367"/>
    </row>
    <row r="179" spans="2:5" ht="31.5" hidden="1" customHeight="1">
      <c r="B179" s="368">
        <v>1354800000</v>
      </c>
      <c r="C179" s="365" t="s">
        <v>951</v>
      </c>
      <c r="D179" s="369" t="s">
        <v>1098</v>
      </c>
      <c r="E179" s="367"/>
    </row>
    <row r="180" spans="2:5" ht="31.5" hidden="1" customHeight="1">
      <c r="B180" s="368">
        <v>1356800000</v>
      </c>
      <c r="C180" s="365" t="s">
        <v>951</v>
      </c>
      <c r="D180" s="369" t="s">
        <v>1133</v>
      </c>
      <c r="E180" s="367"/>
    </row>
    <row r="181" spans="2:5" ht="31.5" hidden="1" customHeight="1">
      <c r="B181" s="368">
        <v>1357200000</v>
      </c>
      <c r="C181" s="365" t="s">
        <v>951</v>
      </c>
      <c r="D181" s="369" t="s">
        <v>1140</v>
      </c>
      <c r="E181" s="367"/>
    </row>
    <row r="182" spans="2:5" ht="31.5" hidden="1" customHeight="1">
      <c r="B182" s="370">
        <v>1357500000</v>
      </c>
      <c r="C182" s="365" t="s">
        <v>951</v>
      </c>
      <c r="D182" s="371" t="s">
        <v>1145</v>
      </c>
      <c r="E182" s="367"/>
    </row>
    <row r="183" spans="2:5" ht="31.5" hidden="1" customHeight="1">
      <c r="B183" s="372">
        <v>1358400000</v>
      </c>
      <c r="C183" s="365" t="s">
        <v>951</v>
      </c>
      <c r="D183" s="373" t="s">
        <v>1158</v>
      </c>
      <c r="E183" s="367"/>
    </row>
    <row r="184" spans="2:5" ht="31.5" hidden="1" customHeight="1">
      <c r="B184" s="372">
        <v>1358700000</v>
      </c>
      <c r="C184" s="365" t="s">
        <v>951</v>
      </c>
      <c r="D184" s="373" t="s">
        <v>1036</v>
      </c>
      <c r="E184" s="367"/>
    </row>
    <row r="185" spans="2:5" ht="42.75" hidden="1" customHeight="1">
      <c r="B185" s="341">
        <v>2719720</v>
      </c>
      <c r="C185" s="341">
        <v>9720</v>
      </c>
      <c r="D185" s="374" t="s">
        <v>1169</v>
      </c>
      <c r="E185" s="343">
        <f>+E186</f>
        <v>0</v>
      </c>
    </row>
    <row r="186" spans="2:5" ht="31.5" hidden="1" customHeight="1">
      <c r="B186" s="348">
        <v>13516000000</v>
      </c>
      <c r="C186" s="347">
        <v>9720</v>
      </c>
      <c r="D186" s="354" t="s">
        <v>1170</v>
      </c>
      <c r="E186" s="345"/>
    </row>
    <row r="187" spans="2:5" ht="26.4" hidden="1">
      <c r="B187" s="341" t="s">
        <v>1171</v>
      </c>
      <c r="C187" s="341" t="s">
        <v>951</v>
      </c>
      <c r="D187" s="342" t="s">
        <v>1172</v>
      </c>
      <c r="E187" s="343">
        <f>+E188</f>
        <v>0</v>
      </c>
    </row>
    <row r="188" spans="2:5" ht="30.75" hidden="1" customHeight="1">
      <c r="B188" s="348">
        <v>13527000000</v>
      </c>
      <c r="C188" s="344" t="s">
        <v>951</v>
      </c>
      <c r="D188" s="354" t="s">
        <v>1068</v>
      </c>
      <c r="E188" s="345"/>
    </row>
    <row r="189" spans="2:5" ht="48" hidden="1" customHeight="1">
      <c r="B189" s="341" t="s">
        <v>238</v>
      </c>
      <c r="C189" s="341" t="s">
        <v>951</v>
      </c>
      <c r="D189" s="350" t="s">
        <v>1173</v>
      </c>
      <c r="E189" s="343">
        <f>+E190</f>
        <v>0</v>
      </c>
    </row>
    <row r="190" spans="2:5" ht="42" hidden="1" customHeight="1">
      <c r="B190" s="344" t="s">
        <v>1012</v>
      </c>
      <c r="C190" s="344" t="s">
        <v>951</v>
      </c>
      <c r="D190" s="351" t="s">
        <v>1017</v>
      </c>
      <c r="E190" s="345">
        <f>20500000-20500000</f>
        <v>0</v>
      </c>
    </row>
    <row r="191" spans="2:5" ht="79.5" hidden="1" customHeight="1">
      <c r="B191" s="341">
        <v>2719580</v>
      </c>
      <c r="C191" s="341">
        <v>9580</v>
      </c>
      <c r="D191" s="374" t="s">
        <v>1174</v>
      </c>
      <c r="E191" s="343">
        <f>+E192</f>
        <v>0</v>
      </c>
    </row>
    <row r="192" spans="2:5" ht="42" hidden="1" customHeight="1">
      <c r="B192" s="344" t="s">
        <v>1012</v>
      </c>
      <c r="C192" s="344">
        <v>9580</v>
      </c>
      <c r="D192" s="351" t="s">
        <v>1017</v>
      </c>
      <c r="E192" s="375"/>
    </row>
    <row r="193" spans="2:5" ht="52.8">
      <c r="B193" s="341" t="s">
        <v>1165</v>
      </c>
      <c r="C193" s="341" t="s">
        <v>990</v>
      </c>
      <c r="D193" s="350" t="s">
        <v>1177</v>
      </c>
      <c r="E193" s="345">
        <v>2147250</v>
      </c>
    </row>
    <row r="194" spans="2:5" ht="28.5" customHeight="1">
      <c r="B194" s="344" t="s">
        <v>1039</v>
      </c>
      <c r="C194" s="344" t="s">
        <v>990</v>
      </c>
      <c r="D194" s="351" t="s">
        <v>1040</v>
      </c>
      <c r="E194" s="345">
        <v>2147250</v>
      </c>
    </row>
    <row r="195" spans="2:5" ht="21.75" customHeight="1">
      <c r="B195" s="341" t="s">
        <v>1178</v>
      </c>
      <c r="C195" s="341" t="s">
        <v>1178</v>
      </c>
      <c r="D195" s="381" t="s">
        <v>1179</v>
      </c>
      <c r="E195" s="382">
        <f>E194</f>
        <v>2147250</v>
      </c>
    </row>
    <row r="196" spans="2:5" ht="32.25" customHeight="1">
      <c r="B196" s="341" t="s">
        <v>1178</v>
      </c>
      <c r="C196" s="341" t="s">
        <v>1178</v>
      </c>
      <c r="D196" s="381" t="s">
        <v>1180</v>
      </c>
      <c r="E196" s="382"/>
    </row>
    <row r="197" spans="2:5" ht="32.25" customHeight="1">
      <c r="B197" s="341" t="s">
        <v>1178</v>
      </c>
      <c r="C197" s="341" t="s">
        <v>1178</v>
      </c>
      <c r="D197" s="383" t="s">
        <v>1181</v>
      </c>
      <c r="E197" s="382">
        <f>E195</f>
        <v>2147250</v>
      </c>
    </row>
    <row r="198" spans="2:5">
      <c r="B198" s="422"/>
      <c r="C198" s="422"/>
      <c r="D198" s="422"/>
      <c r="E198" s="422"/>
    </row>
    <row r="199" spans="2:5">
      <c r="B199" s="329"/>
      <c r="C199" s="329"/>
      <c r="D199" s="329"/>
      <c r="E199" s="329"/>
    </row>
    <row r="200" spans="2:5">
      <c r="B200" s="329"/>
      <c r="C200" s="329"/>
      <c r="D200" s="329"/>
      <c r="E200" s="329"/>
    </row>
    <row r="201" spans="2:5">
      <c r="B201" s="329"/>
      <c r="C201" s="329"/>
      <c r="D201" s="329"/>
      <c r="E201" s="329"/>
    </row>
    <row r="202" spans="2:5">
      <c r="B202" s="329"/>
      <c r="C202" s="329"/>
      <c r="D202" s="329"/>
      <c r="E202" s="329"/>
    </row>
    <row r="203" spans="2:5">
      <c r="B203" s="329"/>
      <c r="C203" s="329"/>
      <c r="D203" s="329"/>
      <c r="E203" s="329"/>
    </row>
    <row r="204" spans="2:5">
      <c r="B204" s="329"/>
      <c r="C204" s="329"/>
      <c r="D204" s="329"/>
      <c r="E204" s="329"/>
    </row>
    <row r="205" spans="2:5">
      <c r="B205" s="329"/>
      <c r="C205" s="329"/>
      <c r="D205" s="329"/>
      <c r="E205" s="329"/>
    </row>
    <row r="206" spans="2:5">
      <c r="B206" s="329"/>
      <c r="C206" s="329"/>
      <c r="D206" s="329"/>
      <c r="E206" s="329"/>
    </row>
    <row r="207" spans="2:5">
      <c r="B207" s="329"/>
      <c r="C207" s="329"/>
      <c r="D207" s="329"/>
      <c r="E207" s="329"/>
    </row>
    <row r="208" spans="2:5">
      <c r="B208" s="329"/>
      <c r="C208" s="329"/>
      <c r="D208" s="329"/>
      <c r="E208" s="329"/>
    </row>
    <row r="209" spans="2:5">
      <c r="B209" s="329"/>
      <c r="C209" s="329"/>
      <c r="D209" s="329"/>
      <c r="E209" s="329"/>
    </row>
    <row r="210" spans="2:5">
      <c r="B210" s="329"/>
      <c r="C210" s="329"/>
      <c r="D210" s="329"/>
      <c r="E210" s="329"/>
    </row>
    <row r="211" spans="2:5">
      <c r="B211" s="329"/>
      <c r="C211" s="329"/>
      <c r="D211" s="329"/>
      <c r="E211" s="329"/>
    </row>
    <row r="212" spans="2:5">
      <c r="B212" s="329"/>
      <c r="C212" s="329"/>
      <c r="D212" s="329"/>
      <c r="E212" s="329"/>
    </row>
    <row r="213" spans="2:5">
      <c r="B213" s="329"/>
      <c r="C213" s="329"/>
      <c r="D213" s="329"/>
      <c r="E213" s="329"/>
    </row>
    <row r="214" spans="2:5">
      <c r="B214" s="329"/>
      <c r="C214" s="329"/>
      <c r="D214" s="329"/>
      <c r="E214" s="329"/>
    </row>
    <row r="215" spans="2:5">
      <c r="B215" s="329"/>
      <c r="C215" s="329"/>
      <c r="D215" s="329"/>
      <c r="E215" s="329"/>
    </row>
    <row r="216" spans="2:5">
      <c r="B216" s="329"/>
      <c r="C216" s="329"/>
      <c r="D216" s="329"/>
      <c r="E216" s="329"/>
    </row>
    <row r="217" spans="2:5">
      <c r="B217" s="329"/>
      <c r="C217" s="329"/>
      <c r="D217" s="329"/>
      <c r="E217" s="329"/>
    </row>
    <row r="218" spans="2:5">
      <c r="B218" s="329"/>
      <c r="C218" s="329"/>
      <c r="D218" s="329"/>
      <c r="E218" s="329"/>
    </row>
    <row r="219" spans="2:5">
      <c r="B219" s="329"/>
      <c r="C219" s="329"/>
      <c r="D219" s="329"/>
      <c r="E219" s="329"/>
    </row>
    <row r="220" spans="2:5">
      <c r="B220" s="329"/>
      <c r="C220" s="329"/>
      <c r="D220" s="329"/>
      <c r="E220" s="329"/>
    </row>
    <row r="221" spans="2:5">
      <c r="B221" s="329"/>
      <c r="C221" s="329"/>
      <c r="D221" s="329"/>
      <c r="E221" s="329"/>
    </row>
    <row r="222" spans="2:5">
      <c r="B222" s="329"/>
      <c r="C222" s="329"/>
      <c r="D222" s="329"/>
      <c r="E222" s="329"/>
    </row>
    <row r="223" spans="2:5">
      <c r="B223" s="329"/>
      <c r="C223" s="329"/>
      <c r="D223" s="329"/>
      <c r="E223" s="329"/>
    </row>
  </sheetData>
  <mergeCells count="11">
    <mergeCell ref="D1:E1"/>
    <mergeCell ref="D2:E2"/>
    <mergeCell ref="D3:E3"/>
    <mergeCell ref="D4:E4"/>
    <mergeCell ref="B7:E7"/>
    <mergeCell ref="B198:E198"/>
    <mergeCell ref="B8:E8"/>
    <mergeCell ref="B9:E9"/>
    <mergeCell ref="B10:E10"/>
    <mergeCell ref="C12:D12"/>
    <mergeCell ref="C13:D13"/>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dimension ref="A1:R21"/>
  <sheetViews>
    <sheetView view="pageBreakPreview" zoomScale="60" zoomScaleNormal="82" workbookViewId="0">
      <selection activeCell="F30" sqref="F30"/>
    </sheetView>
  </sheetViews>
  <sheetFormatPr defaultColWidth="9.109375" defaultRowHeight="15.6"/>
  <cols>
    <col min="1" max="1" width="15" style="279" customWidth="1"/>
    <col min="2" max="2" width="17.44140625" style="279" customWidth="1"/>
    <col min="3" max="3" width="18.44140625" style="279" customWidth="1"/>
    <col min="4" max="4" width="33.44140625" style="279" customWidth="1"/>
    <col min="5" max="6" width="29.88671875" style="279" customWidth="1"/>
    <col min="7" max="7" width="20" style="279" customWidth="1"/>
    <col min="8" max="8" width="17.6640625" style="279" customWidth="1"/>
    <col min="9" max="9" width="18.109375" style="279" customWidth="1"/>
    <col min="10" max="10" width="19.6640625" style="279" customWidth="1"/>
    <col min="11" max="16384" width="9.109375" style="279"/>
  </cols>
  <sheetData>
    <row r="1" spans="1:18" s="274" customFormat="1" ht="16.5" customHeight="1">
      <c r="D1" s="275"/>
      <c r="E1" s="275"/>
      <c r="F1" s="275"/>
      <c r="G1" s="275"/>
      <c r="H1" s="275"/>
      <c r="J1" s="275"/>
      <c r="K1" s="276"/>
      <c r="L1" s="276"/>
      <c r="M1" s="276"/>
      <c r="N1" s="276"/>
      <c r="O1" s="276"/>
      <c r="P1" s="276"/>
      <c r="Q1" s="276"/>
      <c r="R1" s="276"/>
    </row>
    <row r="2" spans="1:18" s="274" customFormat="1" ht="20.25" customHeight="1">
      <c r="D2" s="275"/>
      <c r="E2" s="275"/>
      <c r="F2" s="275"/>
      <c r="G2" s="275"/>
      <c r="H2" s="275"/>
      <c r="I2" s="401" t="s">
        <v>1007</v>
      </c>
      <c r="J2" s="401"/>
      <c r="K2" s="276"/>
      <c r="L2" s="276"/>
      <c r="M2" s="276"/>
      <c r="N2" s="276"/>
      <c r="O2" s="276"/>
      <c r="P2" s="276"/>
      <c r="Q2" s="276"/>
      <c r="R2" s="276"/>
    </row>
    <row r="3" spans="1:18" s="274" customFormat="1" ht="18.75" customHeight="1">
      <c r="D3" s="275"/>
      <c r="E3" s="275"/>
      <c r="F3" s="275"/>
      <c r="G3" s="275"/>
      <c r="H3" s="275"/>
      <c r="I3" s="401" t="s">
        <v>308</v>
      </c>
      <c r="J3" s="401"/>
      <c r="K3" s="276"/>
      <c r="L3" s="276"/>
      <c r="M3" s="276"/>
      <c r="N3" s="276"/>
      <c r="O3" s="276"/>
      <c r="P3" s="276"/>
      <c r="Q3" s="276"/>
      <c r="R3" s="276"/>
    </row>
    <row r="4" spans="1:18" s="274" customFormat="1" ht="18.75" customHeight="1">
      <c r="D4" s="278"/>
      <c r="E4" s="278"/>
      <c r="F4" s="278"/>
      <c r="G4" s="278"/>
      <c r="H4" s="278"/>
      <c r="I4" s="401" t="s">
        <v>643</v>
      </c>
      <c r="J4" s="401"/>
      <c r="K4" s="276"/>
      <c r="L4" s="276"/>
      <c r="M4" s="276"/>
      <c r="N4" s="276"/>
      <c r="O4" s="276"/>
      <c r="P4" s="276"/>
      <c r="Q4" s="276"/>
      <c r="R4" s="276"/>
    </row>
    <row r="5" spans="1:18" ht="15.75" customHeight="1">
      <c r="I5" s="401" t="s">
        <v>564</v>
      </c>
      <c r="J5" s="401"/>
    </row>
    <row r="7" spans="1:18" ht="20.25" customHeight="1"/>
    <row r="8" spans="1:18" ht="40.5" customHeight="1">
      <c r="A8" s="452" t="s">
        <v>1005</v>
      </c>
      <c r="B8" s="452"/>
      <c r="C8" s="452"/>
      <c r="D8" s="452"/>
      <c r="E8" s="452"/>
      <c r="F8" s="452"/>
      <c r="G8" s="452"/>
      <c r="H8" s="452"/>
      <c r="I8" s="452"/>
      <c r="J8" s="452"/>
    </row>
    <row r="9" spans="1:18">
      <c r="A9" s="450">
        <v>1310000000</v>
      </c>
      <c r="B9" s="450"/>
      <c r="C9" s="451"/>
      <c r="D9" s="451"/>
      <c r="E9" s="280"/>
      <c r="F9" s="379"/>
      <c r="G9" s="451"/>
      <c r="H9" s="451"/>
      <c r="I9" s="451"/>
      <c r="J9" s="451"/>
    </row>
    <row r="10" spans="1:18">
      <c r="A10" s="453" t="s">
        <v>647</v>
      </c>
      <c r="B10" s="453"/>
      <c r="C10" s="454"/>
      <c r="D10" s="454"/>
      <c r="E10" s="281"/>
      <c r="F10" s="380"/>
      <c r="G10" s="454"/>
      <c r="H10" s="454"/>
      <c r="I10" s="454"/>
      <c r="J10" s="454"/>
    </row>
    <row r="11" spans="1:18">
      <c r="A11" s="282"/>
      <c r="B11" s="282"/>
      <c r="C11" s="282"/>
      <c r="D11" s="283"/>
      <c r="E11" s="284"/>
      <c r="F11" s="284"/>
      <c r="G11" s="284"/>
      <c r="H11" s="284"/>
      <c r="I11" s="285"/>
      <c r="J11" s="285" t="s">
        <v>1000</v>
      </c>
    </row>
    <row r="12" spans="1:18" ht="96" customHeight="1">
      <c r="A12" s="441" t="s">
        <v>310</v>
      </c>
      <c r="B12" s="435" t="s">
        <v>545</v>
      </c>
      <c r="C12" s="435" t="s">
        <v>546</v>
      </c>
      <c r="D12" s="435" t="s">
        <v>999</v>
      </c>
      <c r="E12" s="435" t="s">
        <v>1001</v>
      </c>
      <c r="F12" s="435" t="s">
        <v>1182</v>
      </c>
      <c r="G12" s="435" t="s">
        <v>492</v>
      </c>
      <c r="H12" s="435" t="s">
        <v>299</v>
      </c>
      <c r="I12" s="444" t="s">
        <v>1002</v>
      </c>
      <c r="J12" s="445"/>
    </row>
    <row r="13" spans="1:18" ht="15.75" customHeight="1">
      <c r="A13" s="442"/>
      <c r="B13" s="436"/>
      <c r="C13" s="436"/>
      <c r="D13" s="436"/>
      <c r="E13" s="436"/>
      <c r="F13" s="436"/>
      <c r="G13" s="436"/>
      <c r="H13" s="436"/>
      <c r="I13" s="446"/>
      <c r="J13" s="447"/>
    </row>
    <row r="14" spans="1:18" ht="15.75" customHeight="1">
      <c r="A14" s="442"/>
      <c r="B14" s="436"/>
      <c r="C14" s="436"/>
      <c r="D14" s="436"/>
      <c r="E14" s="436"/>
      <c r="F14" s="436"/>
      <c r="G14" s="436"/>
      <c r="H14" s="436"/>
      <c r="I14" s="446"/>
      <c r="J14" s="447"/>
    </row>
    <row r="15" spans="1:18" ht="15.75" customHeight="1">
      <c r="A15" s="442"/>
      <c r="B15" s="436"/>
      <c r="C15" s="436"/>
      <c r="D15" s="436"/>
      <c r="E15" s="436"/>
      <c r="F15" s="436"/>
      <c r="G15" s="436"/>
      <c r="H15" s="436"/>
      <c r="I15" s="448"/>
      <c r="J15" s="449"/>
    </row>
    <row r="16" spans="1:18" ht="45" customHeight="1">
      <c r="A16" s="443"/>
      <c r="B16" s="437"/>
      <c r="C16" s="437"/>
      <c r="D16" s="437"/>
      <c r="E16" s="437"/>
      <c r="F16" s="437"/>
      <c r="G16" s="437"/>
      <c r="H16" s="437"/>
      <c r="I16" s="270" t="s">
        <v>492</v>
      </c>
      <c r="J16" s="270" t="s">
        <v>1003</v>
      </c>
    </row>
    <row r="17" spans="1:10">
      <c r="A17" s="271">
        <v>1</v>
      </c>
      <c r="B17" s="271">
        <v>2</v>
      </c>
      <c r="C17" s="271">
        <v>3</v>
      </c>
      <c r="D17" s="271">
        <v>4</v>
      </c>
      <c r="E17" s="271">
        <v>5</v>
      </c>
      <c r="F17" s="271">
        <v>6</v>
      </c>
      <c r="G17" s="271">
        <v>7</v>
      </c>
      <c r="H17" s="271">
        <v>8</v>
      </c>
      <c r="I17" s="271">
        <v>9</v>
      </c>
      <c r="J17" s="272" t="s">
        <v>592</v>
      </c>
    </row>
    <row r="18" spans="1:10" ht="45.75" customHeight="1">
      <c r="A18" s="188" t="s">
        <v>23</v>
      </c>
      <c r="B18" s="188" t="s">
        <v>897</v>
      </c>
      <c r="C18" s="286"/>
      <c r="D18" s="225" t="s">
        <v>210</v>
      </c>
      <c r="E18" s="273"/>
      <c r="F18" s="273"/>
      <c r="G18" s="230">
        <f>G19+G20</f>
        <v>0</v>
      </c>
      <c r="H18" s="230">
        <f>H19+H20</f>
        <v>0</v>
      </c>
      <c r="I18" s="230">
        <f>I19+I20</f>
        <v>0</v>
      </c>
      <c r="J18" s="230">
        <f>J19+J20</f>
        <v>0</v>
      </c>
    </row>
    <row r="19" spans="1:10" ht="48" customHeight="1">
      <c r="A19" s="111" t="s">
        <v>474</v>
      </c>
      <c r="B19" s="111" t="s">
        <v>476</v>
      </c>
      <c r="C19" s="111" t="s">
        <v>1175</v>
      </c>
      <c r="D19" s="157" t="s">
        <v>971</v>
      </c>
      <c r="E19" s="440" t="s">
        <v>1176</v>
      </c>
      <c r="F19" s="438" t="s">
        <v>1183</v>
      </c>
      <c r="G19" s="216">
        <f>H19+I19</f>
        <v>-2147250</v>
      </c>
      <c r="H19" s="216"/>
      <c r="I19" s="216">
        <f>J19</f>
        <v>-2147250</v>
      </c>
      <c r="J19" s="216">
        <v>-2147250</v>
      </c>
    </row>
    <row r="20" spans="1:10" ht="74.25" customHeight="1">
      <c r="A20" s="111" t="s">
        <v>1165</v>
      </c>
      <c r="B20" s="111" t="s">
        <v>990</v>
      </c>
      <c r="C20" s="111" t="s">
        <v>695</v>
      </c>
      <c r="D20" s="378" t="s">
        <v>148</v>
      </c>
      <c r="E20" s="440"/>
      <c r="F20" s="439"/>
      <c r="G20" s="216">
        <f>H20+I20</f>
        <v>2147250</v>
      </c>
      <c r="H20" s="216">
        <v>0</v>
      </c>
      <c r="I20" s="216">
        <v>2147250</v>
      </c>
      <c r="J20" s="216">
        <v>2147250</v>
      </c>
    </row>
    <row r="21" spans="1:10" ht="28.95" customHeight="1">
      <c r="B21" s="377"/>
      <c r="C21" s="377"/>
      <c r="D21" s="377"/>
      <c r="E21" s="377"/>
      <c r="F21" s="377"/>
      <c r="G21" s="377"/>
      <c r="H21" s="377"/>
      <c r="I21" s="377"/>
    </row>
  </sheetData>
  <mergeCells count="24">
    <mergeCell ref="A10:B10"/>
    <mergeCell ref="C10:D10"/>
    <mergeCell ref="G10:H10"/>
    <mergeCell ref="I10:J10"/>
    <mergeCell ref="G9:H9"/>
    <mergeCell ref="A9:B9"/>
    <mergeCell ref="C9:D9"/>
    <mergeCell ref="I9:J9"/>
    <mergeCell ref="A8:J8"/>
    <mergeCell ref="I2:J2"/>
    <mergeCell ref="A12:A16"/>
    <mergeCell ref="B12:B16"/>
    <mergeCell ref="D12:D16"/>
    <mergeCell ref="E12:E16"/>
    <mergeCell ref="G12:G16"/>
    <mergeCell ref="C12:C16"/>
    <mergeCell ref="F12:F16"/>
    <mergeCell ref="F19:F20"/>
    <mergeCell ref="E19:E20"/>
    <mergeCell ref="I3:J3"/>
    <mergeCell ref="I4:J4"/>
    <mergeCell ref="I5:J5"/>
    <mergeCell ref="H12:H16"/>
    <mergeCell ref="I12:J15"/>
  </mergeCells>
  <pageMargins left="0.70866141732283472" right="0.70866141732283472" top="0.74803149606299213" bottom="0.74803149606299213" header="0.31496062992125984" footer="0.31496062992125984"/>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видатки по розпорядниках</vt:lpstr>
      <vt:lpstr>міжбюджетні трансферти</vt:lpstr>
      <vt:lpstr>видатки по програмах</vt:lpstr>
      <vt:lpstr>'видатки по розпорядниках'!Заголовки_для_печати</vt:lpstr>
      <vt:lpstr>'видатки по програмах'!Область_печати</vt:lpstr>
      <vt:lpstr>'видатки по розпорядниках'!Область_печати</vt:lpstr>
      <vt:lpstr>'міжбюджетні трансферти'!Область_печати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ВМ</dc:creator>
  <cp:lastModifiedBy>Admin</cp:lastModifiedBy>
  <cp:lastPrinted>2025-12-01T07:26:58Z</cp:lastPrinted>
  <dcterms:created xsi:type="dcterms:W3CDTF">2001-11-23T10:13:52Z</dcterms:created>
  <dcterms:modified xsi:type="dcterms:W3CDTF">2025-12-01T07:44:35Z</dcterms:modified>
</cp:coreProperties>
</file>